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ndroas\Desktop\Nova pasta\PHENIX\Processos de pagamentos mensais\"/>
    </mc:Choice>
  </mc:AlternateContent>
  <xr:revisionPtr revIDLastSave="0" documentId="13_ncr:1_{86EB66BA-7CB3-4598-8DF4-EF575773188B}" xr6:coauthVersionLast="36" xr6:coauthVersionMax="36" xr10:uidLastSave="{00000000-0000-0000-0000-000000000000}"/>
  <bookViews>
    <workbookView xWindow="0" yWindow="0" windowWidth="19200" windowHeight="6930" activeTab="1" xr2:uid="{6BA3F716-F97D-4AD1-AC3C-2B288585FB51}"/>
  </bookViews>
  <sheets>
    <sheet name="VALOR.HORA" sheetId="1" r:id="rId1"/>
    <sheet name="SERVIÇOS EXTRAORDINÁRIOS" sheetId="2" r:id="rId2"/>
    <sheet name="VALORES TOTAIS DEVIDO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C11" i="3" l="1"/>
  <c r="C10" i="3"/>
  <c r="C9" i="3"/>
  <c r="C8" i="3"/>
  <c r="C7" i="3"/>
  <c r="C6" i="3"/>
  <c r="C5" i="3"/>
  <c r="C4" i="3"/>
  <c r="J22" i="2"/>
  <c r="K22" i="2" s="1"/>
  <c r="C3" i="3" s="1"/>
  <c r="K23" i="2"/>
  <c r="J23" i="2"/>
  <c r="J20" i="2"/>
  <c r="K20" i="2" s="1"/>
  <c r="K18" i="2"/>
  <c r="J18" i="2"/>
  <c r="K19" i="2"/>
  <c r="J19" i="2"/>
  <c r="K21" i="2"/>
  <c r="J21" i="2"/>
  <c r="G23" i="2"/>
  <c r="G22" i="2"/>
  <c r="G20" i="2"/>
  <c r="G19" i="2"/>
  <c r="K16" i="2"/>
  <c r="K17" i="2"/>
  <c r="K10" i="2"/>
  <c r="K4" i="2"/>
  <c r="J15" i="2"/>
  <c r="K15" i="2" s="1"/>
  <c r="J14" i="2"/>
  <c r="K14" i="2" s="1"/>
  <c r="J13" i="2"/>
  <c r="K13" i="2" s="1"/>
  <c r="J11" i="2"/>
  <c r="K11" i="2" s="1"/>
  <c r="J10" i="2"/>
  <c r="J12" i="2"/>
  <c r="K12" i="2" s="1"/>
  <c r="J9" i="2"/>
  <c r="K9" i="2" s="1"/>
  <c r="J8" i="2"/>
  <c r="K8" i="2" s="1"/>
  <c r="J7" i="2"/>
  <c r="K7" i="2" s="1"/>
  <c r="J6" i="2"/>
  <c r="K6" i="2" s="1"/>
  <c r="J4" i="2"/>
  <c r="J5" i="2"/>
  <c r="K5" i="2" s="1"/>
  <c r="J22" i="1" l="1"/>
  <c r="L22" i="1" s="1"/>
  <c r="J21" i="1"/>
  <c r="L21" i="1" s="1"/>
  <c r="L20" i="1"/>
  <c r="J20" i="1"/>
  <c r="K20" i="1" s="1"/>
  <c r="L19" i="1"/>
  <c r="K19" i="1"/>
  <c r="J19" i="1"/>
  <c r="J18" i="1"/>
  <c r="L18" i="1" s="1"/>
  <c r="J17" i="1"/>
  <c r="L17" i="1" s="1"/>
  <c r="L16" i="1"/>
  <c r="J16" i="1"/>
  <c r="K16" i="1" s="1"/>
  <c r="L15" i="1"/>
  <c r="K15" i="1"/>
  <c r="J15" i="1"/>
  <c r="J14" i="1"/>
  <c r="L14" i="1" s="1"/>
  <c r="J13" i="1"/>
  <c r="L13" i="1" s="1"/>
  <c r="L12" i="1"/>
  <c r="J12" i="1"/>
  <c r="K12" i="1" s="1"/>
  <c r="L11" i="1"/>
  <c r="K11" i="1"/>
  <c r="J11" i="1"/>
  <c r="J10" i="1"/>
  <c r="L10" i="1" s="1"/>
  <c r="J9" i="1"/>
  <c r="L9" i="1" s="1"/>
  <c r="L8" i="1"/>
  <c r="J8" i="1"/>
  <c r="K8" i="1" s="1"/>
  <c r="L7" i="1"/>
  <c r="K7" i="1"/>
  <c r="J7" i="1"/>
  <c r="J6" i="1"/>
  <c r="L6" i="1" s="1"/>
  <c r="J5" i="1"/>
  <c r="L5" i="1" s="1"/>
  <c r="L4" i="1"/>
  <c r="J4" i="1"/>
  <c r="K4" i="1" s="1"/>
  <c r="G5" i="2"/>
  <c r="G6" i="2"/>
  <c r="G7" i="2"/>
  <c r="G8" i="2"/>
  <c r="G9" i="2"/>
  <c r="G10" i="2"/>
  <c r="G11" i="2"/>
  <c r="G18" i="2"/>
  <c r="G4" i="2"/>
  <c r="F14" i="1"/>
  <c r="E14" i="1"/>
  <c r="E22" i="1"/>
  <c r="D22" i="1"/>
  <c r="F22" i="1" s="1"/>
  <c r="D21" i="1"/>
  <c r="E21" i="1" s="1"/>
  <c r="D17" i="1"/>
  <c r="F17" i="1" s="1"/>
  <c r="D13" i="1"/>
  <c r="F13" i="1" s="1"/>
  <c r="D12" i="1"/>
  <c r="F12" i="1" s="1"/>
  <c r="D11" i="1"/>
  <c r="F11" i="1" s="1"/>
  <c r="D9" i="1"/>
  <c r="F9" i="1" s="1"/>
  <c r="D6" i="1"/>
  <c r="F6" i="1" s="1"/>
  <c r="D5" i="1"/>
  <c r="F5" i="1" s="1"/>
  <c r="D7" i="1"/>
  <c r="F7" i="1" s="1"/>
  <c r="D8" i="1"/>
  <c r="F8" i="1" s="1"/>
  <c r="D10" i="1"/>
  <c r="F10" i="1" s="1"/>
  <c r="D14" i="1"/>
  <c r="D15" i="1"/>
  <c r="F15" i="1" s="1"/>
  <c r="D16" i="1"/>
  <c r="F16" i="1" s="1"/>
  <c r="D18" i="1"/>
  <c r="E18" i="1" s="1"/>
  <c r="D19" i="1"/>
  <c r="F19" i="1" s="1"/>
  <c r="D20" i="1"/>
  <c r="E20" i="1" s="1"/>
  <c r="D4" i="1"/>
  <c r="E4" i="1" s="1"/>
  <c r="F21" i="1" l="1"/>
  <c r="F20" i="1"/>
  <c r="E19" i="1"/>
  <c r="E17" i="1"/>
  <c r="E13" i="1"/>
  <c r="E12" i="1"/>
  <c r="E11" i="1"/>
  <c r="F18" i="1"/>
  <c r="E16" i="1"/>
  <c r="E15" i="1"/>
  <c r="E10" i="1"/>
  <c r="E9" i="1"/>
  <c r="E6" i="1"/>
  <c r="E8" i="1"/>
  <c r="E7" i="1"/>
  <c r="E5" i="1"/>
  <c r="F4" i="1"/>
  <c r="K6" i="1"/>
  <c r="K10" i="1"/>
  <c r="K14" i="1"/>
  <c r="K18" i="1"/>
  <c r="K22" i="1"/>
  <c r="K5" i="1"/>
  <c r="K9" i="1"/>
  <c r="K13" i="1"/>
  <c r="K17" i="1"/>
  <c r="K21" i="1"/>
</calcChain>
</file>

<file path=xl/sharedStrings.xml><?xml version="1.0" encoding="utf-8"?>
<sst xmlns="http://schemas.openxmlformats.org/spreadsheetml/2006/main" count="140" uniqueCount="58">
  <si>
    <t>NOME DO COLABORADOR</t>
  </si>
  <si>
    <t>VALOR/HORA</t>
  </si>
  <si>
    <t>HORA + 50%</t>
  </si>
  <si>
    <t>HORA + 100% (caso ultrapasse 2 horas)</t>
  </si>
  <si>
    <t>CARGO</t>
  </si>
  <si>
    <t>Engenheiro Mecânico</t>
  </si>
  <si>
    <t>Engenheiro Civil</t>
  </si>
  <si>
    <t>Mec. Refrigeração</t>
  </si>
  <si>
    <t>Gesseiro</t>
  </si>
  <si>
    <t>Aux. Produção</t>
  </si>
  <si>
    <t>Tec. Seg. Trabalho</t>
  </si>
  <si>
    <t>Bombeiro Hidráulico</t>
  </si>
  <si>
    <t>Almoxarife</t>
  </si>
  <si>
    <t>Engenheiro Eletricista</t>
  </si>
  <si>
    <t>Téc. Eletricista 40h</t>
  </si>
  <si>
    <t>Oficial de manutenção</t>
  </si>
  <si>
    <t>Téc. Edificações</t>
  </si>
  <si>
    <t>Auxiliar de eletricista 40h</t>
  </si>
  <si>
    <t>Aux. Mec. Refrigeração</t>
  </si>
  <si>
    <t>Aux. Mec. Refrigeração 40h</t>
  </si>
  <si>
    <t>Téc. Eletricista</t>
  </si>
  <si>
    <t>Marceneiro</t>
  </si>
  <si>
    <t>Mec. Refrigeração 40h</t>
  </si>
  <si>
    <t>Auxiliar de eletricista</t>
  </si>
  <si>
    <t>VALOR PAGO</t>
  </si>
  <si>
    <t>VALOR DEVIDO</t>
  </si>
  <si>
    <t>DIFERENÇA</t>
  </si>
  <si>
    <t>DATA</t>
  </si>
  <si>
    <t>ENTRADA</t>
  </si>
  <si>
    <t>SAÍDA</t>
  </si>
  <si>
    <t>Carlos Helenilton da Silva Silveira</t>
  </si>
  <si>
    <t>Daniel Antunes da Silva Souza</t>
  </si>
  <si>
    <t>Fábio Correa Camargo</t>
  </si>
  <si>
    <t>José Edson Fantinel Cirne</t>
  </si>
  <si>
    <t>Téc. Em Edificações</t>
  </si>
  <si>
    <t>Marcelo Carneiro da Silva</t>
  </si>
  <si>
    <t>Matheus Lucas Fortes</t>
  </si>
  <si>
    <t>REGISTRO EM FOLHA PONTO</t>
  </si>
  <si>
    <t>REGISTRO EM CONTRACHEQUE</t>
  </si>
  <si>
    <t>Ronaldo Nascente Luccas</t>
  </si>
  <si>
    <t>Téc. Em Eletricidade</t>
  </si>
  <si>
    <t>Roque Alves da Silva</t>
  </si>
  <si>
    <t>Luis Aurelio Fabricio Pereira</t>
  </si>
  <si>
    <t>-</t>
  </si>
  <si>
    <t>sem registro</t>
  </si>
  <si>
    <t>Artur de Borba Mallet</t>
  </si>
  <si>
    <t>Gustavo Bueno da Silva</t>
  </si>
  <si>
    <t>SALÁRIO (Conforme Planilha de custos - CCT 2021)</t>
  </si>
  <si>
    <t>SALÁRIO (Conforme Planilha de custos - CCT 2022)</t>
  </si>
  <si>
    <t>VIGENTE ATÉ 31/12/2021</t>
  </si>
  <si>
    <t>VIGENTE A PARTIR DE 01/01/2022</t>
  </si>
  <si>
    <t>PAGO EM 24/03/2022</t>
  </si>
  <si>
    <t>OBSERVAÇÕES</t>
  </si>
  <si>
    <t>Horas registradas no contracheque superiores às horas registradas na folha-ponto</t>
  </si>
  <si>
    <t>Possível diferença de arredondamento</t>
  </si>
  <si>
    <t>COLABORADOR</t>
  </si>
  <si>
    <t>VALOR TOTAL DEVIDO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</si>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</sst>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44" fontId="0" fillId="0" borderId="1" xfId="2" applyFont="1" applyBorder="1" applyAlignment="1">
      <alignment horizontal="center"/>
    </xf>
    <xf numFmtId="44" fontId="0" fillId="0" borderId="1" xfId="2" applyFont="1" applyBorder="1" applyAlignment="1">
      <alignment horizontal="center" wrapText="1"/>
    </xf>
    <xf numFmtId="44" fontId="3" fillId="2" borderId="2" xfId="2" applyFont="1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4" fontId="0" fillId="0" borderId="1" xfId="2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44" fontId="3" fillId="2" borderId="9" xfId="2" applyFont="1" applyFill="1" applyBorder="1" applyAlignment="1">
      <alignment horizontal="center" vertical="center" wrapText="1"/>
    </xf>
    <xf numFmtId="44" fontId="0" fillId="0" borderId="10" xfId="0" applyNumberFormat="1" applyBorder="1" applyAlignment="1">
      <alignment horizontal="center" wrapText="1"/>
    </xf>
    <xf numFmtId="44" fontId="0" fillId="0" borderId="1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44" fontId="2" fillId="0" borderId="1" xfId="2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44" fontId="4" fillId="0" borderId="1" xfId="2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44" fontId="2" fillId="0" borderId="1" xfId="2" applyFont="1" applyBorder="1" applyAlignment="1">
      <alignment horizontal="center" vertical="center"/>
    </xf>
    <xf numFmtId="44" fontId="5" fillId="0" borderId="1" xfId="2" applyFont="1" applyBorder="1" applyAlignment="1">
      <alignment horizontal="center" vertical="center"/>
    </xf>
    <xf numFmtId="44" fontId="0" fillId="0" borderId="0" xfId="0" applyNumberFormat="1"/>
    <xf numFmtId="44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4" fontId="5" fillId="0" borderId="1" xfId="0" applyNumberFormat="1" applyFont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8E19-2965-4C54-BE4D-E8783F742380}">
  <dimension ref="B1:L22"/>
  <sheetViews>
    <sheetView zoomScale="80" zoomScaleNormal="80" workbookViewId="0">
      <selection activeCell="A16" sqref="A16:XFD16"/>
    </sheetView>
  </sheetViews>
  <sheetFormatPr defaultRowHeight="14.5" x14ac:dyDescent="0.35"/>
  <cols>
    <col min="1" max="1" width="3" customWidth="1"/>
    <col min="2" max="2" width="23.453125" bestFit="1" customWidth="1"/>
    <col min="3" max="3" width="18.6328125" customWidth="1"/>
    <col min="4" max="4" width="12" customWidth="1"/>
    <col min="5" max="5" width="11.08984375" bestFit="1" customWidth="1"/>
    <col min="6" max="6" width="15.453125" customWidth="1"/>
    <col min="8" max="8" width="23.453125" customWidth="1"/>
    <col min="9" max="9" width="18.7265625" customWidth="1"/>
    <col min="10" max="10" width="14.1796875" customWidth="1"/>
    <col min="11" max="11" width="10.90625" customWidth="1"/>
    <col min="12" max="12" width="15.1796875" customWidth="1"/>
  </cols>
  <sheetData>
    <row r="1" spans="2:12" ht="15" thickBot="1" x14ac:dyDescent="0.4"/>
    <row r="2" spans="2:12" x14ac:dyDescent="0.35">
      <c r="B2" s="40" t="s">
        <v>49</v>
      </c>
      <c r="C2" s="41"/>
      <c r="D2" s="41"/>
      <c r="E2" s="41"/>
      <c r="F2" s="42"/>
      <c r="H2" s="40" t="s">
        <v>50</v>
      </c>
      <c r="I2" s="41"/>
      <c r="J2" s="41"/>
      <c r="K2" s="41"/>
      <c r="L2" s="42"/>
    </row>
    <row r="3" spans="2:12" s="1" customFormat="1" ht="44" customHeight="1" x14ac:dyDescent="0.35">
      <c r="B3" s="11" t="s">
        <v>4</v>
      </c>
      <c r="C3" s="7" t="s">
        <v>47</v>
      </c>
      <c r="D3" s="7" t="s">
        <v>1</v>
      </c>
      <c r="E3" s="7" t="s">
        <v>2</v>
      </c>
      <c r="F3" s="12" t="s">
        <v>3</v>
      </c>
      <c r="H3" s="11" t="s">
        <v>4</v>
      </c>
      <c r="I3" s="7" t="s">
        <v>48</v>
      </c>
      <c r="J3" s="7" t="s">
        <v>1</v>
      </c>
      <c r="K3" s="7" t="s">
        <v>2</v>
      </c>
      <c r="L3" s="12" t="s">
        <v>3</v>
      </c>
    </row>
    <row r="4" spans="2:12" s="1" customFormat="1" x14ac:dyDescent="0.35">
      <c r="B4" s="13" t="s">
        <v>12</v>
      </c>
      <c r="C4" s="4">
        <v>1423.18</v>
      </c>
      <c r="D4" s="6">
        <f>C4/220</f>
        <v>6.4690000000000003</v>
      </c>
      <c r="E4" s="6">
        <f>D4*1.5</f>
        <v>9.7035</v>
      </c>
      <c r="F4" s="14">
        <f>D4*2</f>
        <v>12.938000000000001</v>
      </c>
      <c r="H4" s="13" t="s">
        <v>12</v>
      </c>
      <c r="I4" s="4">
        <v>1578.31</v>
      </c>
      <c r="J4" s="6">
        <f>I4/220</f>
        <v>7.1741363636363635</v>
      </c>
      <c r="K4" s="6">
        <f>J4*1.5</f>
        <v>10.761204545454545</v>
      </c>
      <c r="L4" s="14">
        <f>J4*2</f>
        <v>14.348272727272727</v>
      </c>
    </row>
    <row r="5" spans="2:12" s="1" customFormat="1" x14ac:dyDescent="0.35">
      <c r="B5" s="15" t="s">
        <v>18</v>
      </c>
      <c r="C5" s="4">
        <v>1421.92</v>
      </c>
      <c r="D5" s="6">
        <f t="shared" ref="D5:D20" si="0">C5/220</f>
        <v>6.4632727272727273</v>
      </c>
      <c r="E5" s="6">
        <f t="shared" ref="E5:E22" si="1">D5*1.5</f>
        <v>9.6949090909090909</v>
      </c>
      <c r="F5" s="14">
        <f t="shared" ref="F5:F22" si="2">D5*2</f>
        <v>12.926545454545455</v>
      </c>
      <c r="H5" s="15" t="s">
        <v>18</v>
      </c>
      <c r="I5" s="4">
        <v>1576.91</v>
      </c>
      <c r="J5" s="6">
        <f t="shared" ref="J5:J20" si="3">I5/220</f>
        <v>7.1677727272727276</v>
      </c>
      <c r="K5" s="6">
        <f t="shared" ref="K5:K22" si="4">J5*1.5</f>
        <v>10.751659090909092</v>
      </c>
      <c r="L5" s="14">
        <f t="shared" ref="L5:L22" si="5">J5*2</f>
        <v>14.335545454545455</v>
      </c>
    </row>
    <row r="6" spans="2:12" s="8" customFormat="1" x14ac:dyDescent="0.35">
      <c r="B6" s="13" t="s">
        <v>19</v>
      </c>
      <c r="C6" s="9">
        <v>1292.6500000000001</v>
      </c>
      <c r="D6" s="10">
        <f>C6/200</f>
        <v>6.4632500000000004</v>
      </c>
      <c r="E6" s="10">
        <f t="shared" si="1"/>
        <v>9.6948749999999997</v>
      </c>
      <c r="F6" s="16">
        <f t="shared" si="2"/>
        <v>12.926500000000001</v>
      </c>
      <c r="H6" s="13" t="s">
        <v>19</v>
      </c>
      <c r="I6" s="9">
        <v>1433.56</v>
      </c>
      <c r="J6" s="10">
        <f>I6/200</f>
        <v>7.1677999999999997</v>
      </c>
      <c r="K6" s="10">
        <f t="shared" si="4"/>
        <v>10.7517</v>
      </c>
      <c r="L6" s="16">
        <f t="shared" si="5"/>
        <v>14.335599999999999</v>
      </c>
    </row>
    <row r="7" spans="2:12" s="1" customFormat="1" x14ac:dyDescent="0.35">
      <c r="B7" s="13" t="s">
        <v>9</v>
      </c>
      <c r="C7" s="4">
        <v>1421.92</v>
      </c>
      <c r="D7" s="6">
        <f t="shared" si="0"/>
        <v>6.4632727272727273</v>
      </c>
      <c r="E7" s="6">
        <f t="shared" si="1"/>
        <v>9.6949090909090909</v>
      </c>
      <c r="F7" s="14">
        <f t="shared" si="2"/>
        <v>12.926545454545455</v>
      </c>
      <c r="H7" s="13" t="s">
        <v>9</v>
      </c>
      <c r="I7" s="4">
        <v>1576.91</v>
      </c>
      <c r="J7" s="6">
        <f t="shared" si="3"/>
        <v>7.1677727272727276</v>
      </c>
      <c r="K7" s="6">
        <f t="shared" si="4"/>
        <v>10.751659090909092</v>
      </c>
      <c r="L7" s="14">
        <f t="shared" si="5"/>
        <v>14.335545454545455</v>
      </c>
    </row>
    <row r="8" spans="2:12" s="1" customFormat="1" x14ac:dyDescent="0.35">
      <c r="B8" s="13" t="s">
        <v>23</v>
      </c>
      <c r="C8" s="4">
        <v>1421.92</v>
      </c>
      <c r="D8" s="6">
        <f t="shared" si="0"/>
        <v>6.4632727272727273</v>
      </c>
      <c r="E8" s="6">
        <f t="shared" si="1"/>
        <v>9.6949090909090909</v>
      </c>
      <c r="F8" s="14">
        <f t="shared" si="2"/>
        <v>12.926545454545455</v>
      </c>
      <c r="H8" s="13" t="s">
        <v>23</v>
      </c>
      <c r="I8" s="3">
        <v>1576.91</v>
      </c>
      <c r="J8" s="6">
        <f t="shared" si="3"/>
        <v>7.1677727272727276</v>
      </c>
      <c r="K8" s="6">
        <f t="shared" si="4"/>
        <v>10.751659090909092</v>
      </c>
      <c r="L8" s="14">
        <f t="shared" si="5"/>
        <v>14.335545454545455</v>
      </c>
    </row>
    <row r="9" spans="2:12" s="1" customFormat="1" x14ac:dyDescent="0.35">
      <c r="B9" s="13" t="s">
        <v>17</v>
      </c>
      <c r="C9" s="4">
        <v>1292.6500000000001</v>
      </c>
      <c r="D9" s="6">
        <f>C9/200</f>
        <v>6.4632500000000004</v>
      </c>
      <c r="E9" s="6">
        <f t="shared" si="1"/>
        <v>9.6948749999999997</v>
      </c>
      <c r="F9" s="14">
        <f t="shared" si="2"/>
        <v>12.926500000000001</v>
      </c>
      <c r="H9" s="13" t="s">
        <v>17</v>
      </c>
      <c r="I9" s="4">
        <v>1433.56</v>
      </c>
      <c r="J9" s="6">
        <f>I9/200</f>
        <v>7.1677999999999997</v>
      </c>
      <c r="K9" s="6">
        <f t="shared" si="4"/>
        <v>10.7517</v>
      </c>
      <c r="L9" s="14">
        <f t="shared" si="5"/>
        <v>14.335599999999999</v>
      </c>
    </row>
    <row r="10" spans="2:12" s="1" customFormat="1" x14ac:dyDescent="0.35">
      <c r="B10" s="13" t="s">
        <v>11</v>
      </c>
      <c r="C10" s="4">
        <v>1732.75</v>
      </c>
      <c r="D10" s="6">
        <f t="shared" si="0"/>
        <v>7.8761363636363635</v>
      </c>
      <c r="E10" s="6">
        <f t="shared" si="1"/>
        <v>11.814204545454546</v>
      </c>
      <c r="F10" s="14">
        <f t="shared" si="2"/>
        <v>15.752272727272727</v>
      </c>
      <c r="H10" s="13" t="s">
        <v>11</v>
      </c>
      <c r="I10" s="4">
        <v>1921.62</v>
      </c>
      <c r="J10" s="6">
        <f t="shared" si="3"/>
        <v>8.7346363636363638</v>
      </c>
      <c r="K10" s="6">
        <f t="shared" si="4"/>
        <v>13.101954545454547</v>
      </c>
      <c r="L10" s="14">
        <f t="shared" si="5"/>
        <v>17.469272727272728</v>
      </c>
    </row>
    <row r="11" spans="2:12" s="1" customFormat="1" x14ac:dyDescent="0.35">
      <c r="B11" s="17" t="s">
        <v>6</v>
      </c>
      <c r="C11" s="4">
        <v>2933.33</v>
      </c>
      <c r="D11" s="6">
        <f>C11/80</f>
        <v>36.666624999999996</v>
      </c>
      <c r="E11" s="6">
        <f t="shared" si="1"/>
        <v>54.999937499999994</v>
      </c>
      <c r="F11" s="14">
        <f t="shared" si="2"/>
        <v>73.333249999999992</v>
      </c>
      <c r="H11" s="17" t="s">
        <v>6</v>
      </c>
      <c r="I11" s="4">
        <v>3232</v>
      </c>
      <c r="J11" s="6">
        <f>I11/80</f>
        <v>40.4</v>
      </c>
      <c r="K11" s="6">
        <f t="shared" si="4"/>
        <v>60.599999999999994</v>
      </c>
      <c r="L11" s="14">
        <f t="shared" si="5"/>
        <v>80.8</v>
      </c>
    </row>
    <row r="12" spans="2:12" s="1" customFormat="1" x14ac:dyDescent="0.35">
      <c r="B12" s="13" t="s">
        <v>13</v>
      </c>
      <c r="C12" s="4">
        <v>2933.33</v>
      </c>
      <c r="D12" s="6">
        <f>C12/80</f>
        <v>36.666624999999996</v>
      </c>
      <c r="E12" s="6">
        <f t="shared" si="1"/>
        <v>54.999937499999994</v>
      </c>
      <c r="F12" s="14">
        <f t="shared" si="2"/>
        <v>73.333249999999992</v>
      </c>
      <c r="H12" s="13" t="s">
        <v>13</v>
      </c>
      <c r="I12" s="4">
        <v>3232</v>
      </c>
      <c r="J12" s="6">
        <f>I12/80</f>
        <v>40.4</v>
      </c>
      <c r="K12" s="6">
        <f t="shared" si="4"/>
        <v>60.599999999999994</v>
      </c>
      <c r="L12" s="14">
        <f t="shared" si="5"/>
        <v>80.8</v>
      </c>
    </row>
    <row r="13" spans="2:12" s="1" customFormat="1" x14ac:dyDescent="0.35">
      <c r="B13" s="17" t="s">
        <v>5</v>
      </c>
      <c r="C13" s="4">
        <v>2200</v>
      </c>
      <c r="D13" s="6">
        <f>C13/60</f>
        <v>36.666666666666664</v>
      </c>
      <c r="E13" s="6">
        <f t="shared" si="1"/>
        <v>55</v>
      </c>
      <c r="F13" s="14">
        <f t="shared" si="2"/>
        <v>73.333333333333329</v>
      </c>
      <c r="H13" s="17" t="s">
        <v>5</v>
      </c>
      <c r="I13" s="4">
        <v>2424</v>
      </c>
      <c r="J13" s="6">
        <f>I13/60</f>
        <v>40.4</v>
      </c>
      <c r="K13" s="6">
        <f t="shared" si="4"/>
        <v>60.599999999999994</v>
      </c>
      <c r="L13" s="14">
        <f t="shared" si="5"/>
        <v>80.8</v>
      </c>
    </row>
    <row r="14" spans="2:12" s="1" customFormat="1" x14ac:dyDescent="0.35">
      <c r="B14" s="13" t="s">
        <v>8</v>
      </c>
      <c r="C14" s="4">
        <v>1732.75</v>
      </c>
      <c r="D14" s="6">
        <f t="shared" si="0"/>
        <v>7.8761363636363635</v>
      </c>
      <c r="E14" s="6">
        <f t="shared" si="1"/>
        <v>11.814204545454546</v>
      </c>
      <c r="F14" s="14">
        <f t="shared" si="2"/>
        <v>15.752272727272727</v>
      </c>
      <c r="H14" s="13" t="s">
        <v>8</v>
      </c>
      <c r="I14" s="4">
        <v>1921.62</v>
      </c>
      <c r="J14" s="6">
        <f t="shared" si="3"/>
        <v>8.7346363636363638</v>
      </c>
      <c r="K14" s="6">
        <f t="shared" si="4"/>
        <v>13.101954545454547</v>
      </c>
      <c r="L14" s="14">
        <f t="shared" si="5"/>
        <v>17.469272727272728</v>
      </c>
    </row>
    <row r="15" spans="2:12" s="1" customFormat="1" x14ac:dyDescent="0.35">
      <c r="B15" s="13" t="s">
        <v>21</v>
      </c>
      <c r="C15" s="4">
        <v>1732.75</v>
      </c>
      <c r="D15" s="6">
        <f t="shared" si="0"/>
        <v>7.8761363636363635</v>
      </c>
      <c r="E15" s="6">
        <f t="shared" si="1"/>
        <v>11.814204545454546</v>
      </c>
      <c r="F15" s="14">
        <f t="shared" si="2"/>
        <v>15.752272727272727</v>
      </c>
      <c r="H15" s="13" t="s">
        <v>21</v>
      </c>
      <c r="I15" s="4">
        <v>1921.62</v>
      </c>
      <c r="J15" s="6">
        <f t="shared" si="3"/>
        <v>8.7346363636363638</v>
      </c>
      <c r="K15" s="6">
        <f t="shared" si="4"/>
        <v>13.101954545454547</v>
      </c>
      <c r="L15" s="14">
        <f t="shared" si="5"/>
        <v>17.469272727272728</v>
      </c>
    </row>
    <row r="16" spans="2:12" s="1" customFormat="1" x14ac:dyDescent="0.35">
      <c r="B16" s="17" t="s">
        <v>7</v>
      </c>
      <c r="C16" s="4">
        <v>1732.75</v>
      </c>
      <c r="D16" s="6">
        <f t="shared" si="0"/>
        <v>7.8761363636363635</v>
      </c>
      <c r="E16" s="6">
        <f t="shared" si="1"/>
        <v>11.814204545454546</v>
      </c>
      <c r="F16" s="14">
        <f t="shared" si="2"/>
        <v>15.752272727272727</v>
      </c>
      <c r="H16" s="17" t="s">
        <v>7</v>
      </c>
      <c r="I16" s="4">
        <v>1921.62</v>
      </c>
      <c r="J16" s="6">
        <f t="shared" si="3"/>
        <v>8.7346363636363638</v>
      </c>
      <c r="K16" s="6">
        <f t="shared" si="4"/>
        <v>13.101954545454547</v>
      </c>
      <c r="L16" s="14">
        <f t="shared" si="5"/>
        <v>17.469272727272728</v>
      </c>
    </row>
    <row r="17" spans="2:12" x14ac:dyDescent="0.35">
      <c r="B17" s="15" t="s">
        <v>22</v>
      </c>
      <c r="C17" s="3">
        <v>1575.23</v>
      </c>
      <c r="D17" s="6">
        <f>C17/200</f>
        <v>7.87615</v>
      </c>
      <c r="E17" s="6">
        <f t="shared" si="1"/>
        <v>11.814225</v>
      </c>
      <c r="F17" s="14">
        <f t="shared" si="2"/>
        <v>15.7523</v>
      </c>
      <c r="H17" s="15" t="s">
        <v>22</v>
      </c>
      <c r="I17" s="3">
        <v>1746.92</v>
      </c>
      <c r="J17" s="6">
        <f>I17/200</f>
        <v>8.7346000000000004</v>
      </c>
      <c r="K17" s="6">
        <f t="shared" si="4"/>
        <v>13.101900000000001</v>
      </c>
      <c r="L17" s="14">
        <f t="shared" si="5"/>
        <v>17.469200000000001</v>
      </c>
    </row>
    <row r="18" spans="2:12" x14ac:dyDescent="0.35">
      <c r="B18" s="13" t="s">
        <v>15</v>
      </c>
      <c r="C18" s="4">
        <v>1732.75</v>
      </c>
      <c r="D18" s="6">
        <f t="shared" si="0"/>
        <v>7.8761363636363635</v>
      </c>
      <c r="E18" s="6">
        <f t="shared" si="1"/>
        <v>11.814204545454546</v>
      </c>
      <c r="F18" s="14">
        <f t="shared" si="2"/>
        <v>15.752272727272727</v>
      </c>
      <c r="H18" s="13" t="s">
        <v>15</v>
      </c>
      <c r="I18" s="4">
        <v>1921.62</v>
      </c>
      <c r="J18" s="6">
        <f t="shared" si="3"/>
        <v>8.7346363636363638</v>
      </c>
      <c r="K18" s="6">
        <f t="shared" si="4"/>
        <v>13.101954545454547</v>
      </c>
      <c r="L18" s="14">
        <f t="shared" si="5"/>
        <v>17.469272727272728</v>
      </c>
    </row>
    <row r="19" spans="2:12" x14ac:dyDescent="0.35">
      <c r="B19" s="15" t="s">
        <v>16</v>
      </c>
      <c r="C19" s="5">
        <v>2599.13</v>
      </c>
      <c r="D19" s="6">
        <f t="shared" si="0"/>
        <v>11.814227272727273</v>
      </c>
      <c r="E19" s="6">
        <f t="shared" si="1"/>
        <v>17.721340909090909</v>
      </c>
      <c r="F19" s="14">
        <f t="shared" si="2"/>
        <v>23.628454545454545</v>
      </c>
      <c r="H19" s="15" t="s">
        <v>16</v>
      </c>
      <c r="I19" s="5">
        <v>2882.43</v>
      </c>
      <c r="J19" s="6">
        <f t="shared" si="3"/>
        <v>13.101954545454545</v>
      </c>
      <c r="K19" s="6">
        <f t="shared" si="4"/>
        <v>19.652931818181816</v>
      </c>
      <c r="L19" s="14">
        <f t="shared" si="5"/>
        <v>26.203909090909089</v>
      </c>
    </row>
    <row r="20" spans="2:12" x14ac:dyDescent="0.35">
      <c r="B20" s="15" t="s">
        <v>20</v>
      </c>
      <c r="C20" s="3">
        <v>1877.15</v>
      </c>
      <c r="D20" s="6">
        <f t="shared" si="0"/>
        <v>8.5325000000000006</v>
      </c>
      <c r="E20" s="6">
        <f t="shared" si="1"/>
        <v>12.798750000000002</v>
      </c>
      <c r="F20" s="14">
        <f t="shared" si="2"/>
        <v>17.065000000000001</v>
      </c>
      <c r="H20" s="15" t="s">
        <v>20</v>
      </c>
      <c r="I20" s="3">
        <v>2081.7600000000002</v>
      </c>
      <c r="J20" s="6">
        <f t="shared" si="3"/>
        <v>9.4625454545454559</v>
      </c>
      <c r="K20" s="6">
        <f t="shared" si="4"/>
        <v>14.193818181818184</v>
      </c>
      <c r="L20" s="14">
        <f t="shared" si="5"/>
        <v>18.925090909090912</v>
      </c>
    </row>
    <row r="21" spans="2:12" x14ac:dyDescent="0.35">
      <c r="B21" s="15" t="s">
        <v>14</v>
      </c>
      <c r="C21" s="4">
        <v>1706.5</v>
      </c>
      <c r="D21" s="6">
        <f>C21/200</f>
        <v>8.5325000000000006</v>
      </c>
      <c r="E21" s="6">
        <f t="shared" si="1"/>
        <v>12.798750000000002</v>
      </c>
      <c r="F21" s="14">
        <f t="shared" si="2"/>
        <v>17.065000000000001</v>
      </c>
      <c r="H21" s="15" t="s">
        <v>14</v>
      </c>
      <c r="I21" s="4">
        <v>1892.5</v>
      </c>
      <c r="J21" s="6">
        <f>I21/200</f>
        <v>9.4625000000000004</v>
      </c>
      <c r="K21" s="6">
        <f t="shared" si="4"/>
        <v>14.193750000000001</v>
      </c>
      <c r="L21" s="14">
        <f t="shared" si="5"/>
        <v>18.925000000000001</v>
      </c>
    </row>
    <row r="22" spans="2:12" ht="15" thickBot="1" x14ac:dyDescent="0.4">
      <c r="B22" s="18" t="s">
        <v>10</v>
      </c>
      <c r="C22" s="19">
        <v>820.43</v>
      </c>
      <c r="D22" s="20">
        <f>C22/100</f>
        <v>8.2042999999999999</v>
      </c>
      <c r="E22" s="20">
        <f t="shared" si="1"/>
        <v>12.30645</v>
      </c>
      <c r="F22" s="21">
        <f t="shared" si="2"/>
        <v>16.4086</v>
      </c>
      <c r="H22" s="18" t="s">
        <v>10</v>
      </c>
      <c r="I22" s="19">
        <v>909.86</v>
      </c>
      <c r="J22" s="20">
        <f>I22/100</f>
        <v>9.0985999999999994</v>
      </c>
      <c r="K22" s="20">
        <f t="shared" si="4"/>
        <v>13.6479</v>
      </c>
      <c r="L22" s="21">
        <f t="shared" si="5"/>
        <v>18.197199999999999</v>
      </c>
    </row>
  </sheetData>
  <sortState ref="B4:F22">
    <sortCondition ref="B4"/>
  </sortState>
  <mergeCells count="2">
    <mergeCell ref="B2:F2"/>
    <mergeCell ref="H2:L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2635-3E39-45FE-ABDF-D7D4F6DA3ED6}">
  <dimension ref="B3:L24"/>
  <sheetViews>
    <sheetView tabSelected="1" zoomScale="70" zoomScaleNormal="70" workbookViewId="0">
      <selection activeCell="B3" sqref="B3:L23"/>
    </sheetView>
  </sheetViews>
  <sheetFormatPr defaultRowHeight="14.5" x14ac:dyDescent="0.35"/>
  <cols>
    <col min="2" max="2" width="28.453125" bestFit="1" customWidth="1"/>
    <col min="3" max="3" width="20.81640625" customWidth="1"/>
    <col min="4" max="4" width="10.453125" bestFit="1" customWidth="1"/>
    <col min="5" max="5" width="9" bestFit="1" customWidth="1"/>
    <col min="7" max="7" width="26.1796875" bestFit="1" customWidth="1"/>
    <col min="8" max="8" width="14.90625" bestFit="1" customWidth="1"/>
    <col min="9" max="9" width="11.6328125" bestFit="1" customWidth="1"/>
    <col min="10" max="10" width="13.453125" bestFit="1" customWidth="1"/>
    <col min="11" max="11" width="10.1796875" bestFit="1" customWidth="1"/>
    <col min="12" max="12" width="71.90625" bestFit="1" customWidth="1"/>
  </cols>
  <sheetData>
    <row r="3" spans="2:12" ht="29" x14ac:dyDescent="0.35">
      <c r="B3" s="7" t="s">
        <v>0</v>
      </c>
      <c r="C3" s="7" t="s">
        <v>4</v>
      </c>
      <c r="D3" s="7" t="s">
        <v>27</v>
      </c>
      <c r="E3" s="7" t="s">
        <v>28</v>
      </c>
      <c r="F3" s="7" t="s">
        <v>29</v>
      </c>
      <c r="G3" s="7" t="s">
        <v>37</v>
      </c>
      <c r="H3" s="7" t="s">
        <v>38</v>
      </c>
      <c r="I3" s="7" t="s">
        <v>24</v>
      </c>
      <c r="J3" s="7" t="s">
        <v>25</v>
      </c>
      <c r="K3" s="7" t="s">
        <v>26</v>
      </c>
      <c r="L3" s="27" t="s">
        <v>52</v>
      </c>
    </row>
    <row r="4" spans="2:12" x14ac:dyDescent="0.35">
      <c r="B4" s="27" t="s">
        <v>30</v>
      </c>
      <c r="C4" s="7" t="s">
        <v>7</v>
      </c>
      <c r="D4" s="22">
        <v>44541</v>
      </c>
      <c r="E4" s="23">
        <v>0.32847222222222222</v>
      </c>
      <c r="F4" s="23">
        <v>0.61597222222222225</v>
      </c>
      <c r="G4" s="23">
        <f>F4-E4</f>
        <v>0.28750000000000003</v>
      </c>
      <c r="H4" s="23">
        <v>0.28750000000000003</v>
      </c>
      <c r="I4" s="9">
        <v>66.8</v>
      </c>
      <c r="J4" s="9">
        <f>VALOR.HORA!F16*6.9</f>
        <v>108.69068181818182</v>
      </c>
      <c r="K4" s="24">
        <f>J4-I4</f>
        <v>41.890681818181818</v>
      </c>
      <c r="L4" s="2"/>
    </row>
    <row r="5" spans="2:12" x14ac:dyDescent="0.35">
      <c r="B5" s="27" t="s">
        <v>31</v>
      </c>
      <c r="C5" s="7" t="s">
        <v>11</v>
      </c>
      <c r="D5" s="22">
        <v>44541</v>
      </c>
      <c r="E5" s="23">
        <v>0.3215277777777778</v>
      </c>
      <c r="F5" s="23">
        <v>0.66597222222222219</v>
      </c>
      <c r="G5" s="23">
        <f t="shared" ref="G5:G18" si="0">F5-E5</f>
        <v>0.34444444444444439</v>
      </c>
      <c r="H5" s="23">
        <v>0.3444444444444445</v>
      </c>
      <c r="I5" s="9">
        <v>81.42</v>
      </c>
      <c r="J5" s="9">
        <f>VALOR.HORA!F10*(8+(16/60))</f>
        <v>130.21878787878788</v>
      </c>
      <c r="K5" s="24">
        <f t="shared" ref="K5:K17" si="1">J5-I5</f>
        <v>48.798787878787877</v>
      </c>
      <c r="L5" s="2"/>
    </row>
    <row r="6" spans="2:12" x14ac:dyDescent="0.35">
      <c r="B6" s="27" t="s">
        <v>32</v>
      </c>
      <c r="C6" s="7" t="s">
        <v>7</v>
      </c>
      <c r="D6" s="22">
        <v>44542</v>
      </c>
      <c r="E6" s="23">
        <v>0.3263888888888889</v>
      </c>
      <c r="F6" s="23">
        <v>0.82847222222222217</v>
      </c>
      <c r="G6" s="23">
        <f t="shared" si="0"/>
        <v>0.50208333333333321</v>
      </c>
      <c r="H6" s="23">
        <v>0.50208333333333333</v>
      </c>
      <c r="I6" s="9">
        <v>155.54</v>
      </c>
      <c r="J6" s="9">
        <f>VALOR.HORA!F16*12.05</f>
        <v>189.81488636363636</v>
      </c>
      <c r="K6" s="24">
        <f t="shared" si="1"/>
        <v>34.274886363636369</v>
      </c>
      <c r="L6" s="2"/>
    </row>
    <row r="7" spans="2:12" x14ac:dyDescent="0.35">
      <c r="B7" s="27" t="s">
        <v>33</v>
      </c>
      <c r="C7" s="7" t="s">
        <v>34</v>
      </c>
      <c r="D7" s="22">
        <v>44542</v>
      </c>
      <c r="E7" s="23">
        <v>0.32708333333333334</v>
      </c>
      <c r="F7" s="23">
        <v>0.7715277777777777</v>
      </c>
      <c r="G7" s="23">
        <f t="shared" si="0"/>
        <v>0.44444444444444436</v>
      </c>
      <c r="H7" s="23">
        <v>0.44444444444444442</v>
      </c>
      <c r="I7" s="9">
        <v>140.06</v>
      </c>
      <c r="J7" s="9">
        <f>VALOR.HORA!F19*10.66</f>
        <v>251.87932545454547</v>
      </c>
      <c r="K7" s="24">
        <f t="shared" si="1"/>
        <v>111.81932545454546</v>
      </c>
      <c r="L7" s="2"/>
    </row>
    <row r="8" spans="2:12" x14ac:dyDescent="0.35">
      <c r="B8" s="27" t="s">
        <v>35</v>
      </c>
      <c r="C8" s="7" t="s">
        <v>34</v>
      </c>
      <c r="D8" s="22">
        <v>44541</v>
      </c>
      <c r="E8" s="23">
        <v>0.3354166666666667</v>
      </c>
      <c r="F8" s="23">
        <v>0.66597222222222219</v>
      </c>
      <c r="G8" s="23">
        <f t="shared" si="0"/>
        <v>0.33055555555555549</v>
      </c>
      <c r="H8" s="23">
        <v>0.33055555555555555</v>
      </c>
      <c r="I8" s="9">
        <v>78.069999999999993</v>
      </c>
      <c r="J8" s="9">
        <f>VALOR.HORA!F19*(7+(56/60))</f>
        <v>187.45240606060605</v>
      </c>
      <c r="K8" s="24">
        <f t="shared" si="1"/>
        <v>109.38240606060606</v>
      </c>
      <c r="L8" s="2"/>
    </row>
    <row r="9" spans="2:12" x14ac:dyDescent="0.35">
      <c r="B9" s="27" t="s">
        <v>36</v>
      </c>
      <c r="C9" s="7" t="s">
        <v>18</v>
      </c>
      <c r="D9" s="22">
        <v>44542</v>
      </c>
      <c r="E9" s="23">
        <v>0.30694444444444441</v>
      </c>
      <c r="F9" s="23">
        <v>0.75624999999999998</v>
      </c>
      <c r="G9" s="23">
        <f t="shared" si="0"/>
        <v>0.44930555555555557</v>
      </c>
      <c r="H9" s="23">
        <v>0.44930555555555557</v>
      </c>
      <c r="I9" s="9">
        <v>116.1</v>
      </c>
      <c r="J9" s="9">
        <f>VALOR.HORA!F5*(10+(47/60))</f>
        <v>139.39124848484849</v>
      </c>
      <c r="K9" s="24">
        <f t="shared" si="1"/>
        <v>23.291248484848495</v>
      </c>
      <c r="L9" s="2"/>
    </row>
    <row r="10" spans="2:12" x14ac:dyDescent="0.35">
      <c r="B10" s="27" t="s">
        <v>39</v>
      </c>
      <c r="C10" s="7" t="s">
        <v>40</v>
      </c>
      <c r="D10" s="22">
        <v>44541</v>
      </c>
      <c r="E10" s="23">
        <v>0.3125</v>
      </c>
      <c r="F10" s="23">
        <v>0.71597222222222223</v>
      </c>
      <c r="G10" s="23">
        <f t="shared" si="0"/>
        <v>0.40347222222222223</v>
      </c>
      <c r="H10" s="23">
        <v>0.40347222222222223</v>
      </c>
      <c r="I10" s="9">
        <v>95.3</v>
      </c>
      <c r="J10" s="9">
        <f>VALOR.HORA!F20*(9+(41/60))</f>
        <v>165.24608333333336</v>
      </c>
      <c r="K10" s="24">
        <f t="shared" si="1"/>
        <v>69.946083333333362</v>
      </c>
      <c r="L10" s="2"/>
    </row>
    <row r="11" spans="2:12" x14ac:dyDescent="0.35">
      <c r="B11" s="27" t="s">
        <v>41</v>
      </c>
      <c r="C11" s="7" t="s">
        <v>40</v>
      </c>
      <c r="D11" s="22">
        <v>44542</v>
      </c>
      <c r="E11" s="23">
        <v>0.3347222222222222</v>
      </c>
      <c r="F11" s="23">
        <v>0.8305555555555556</v>
      </c>
      <c r="G11" s="23">
        <f t="shared" si="0"/>
        <v>0.4958333333333334</v>
      </c>
      <c r="H11" s="23">
        <v>0.49583333333333335</v>
      </c>
      <c r="I11" s="9">
        <v>156.21</v>
      </c>
      <c r="J11" s="9">
        <f>VALOR.HORA!F20*11.9</f>
        <v>203.07350000000002</v>
      </c>
      <c r="K11" s="24">
        <f t="shared" si="1"/>
        <v>46.863500000000016</v>
      </c>
      <c r="L11" s="2"/>
    </row>
    <row r="12" spans="2:12" x14ac:dyDescent="0.35">
      <c r="B12" s="27" t="s">
        <v>42</v>
      </c>
      <c r="C12" s="7" t="s">
        <v>18</v>
      </c>
      <c r="D12" s="22">
        <v>44541</v>
      </c>
      <c r="E12" s="22" t="s">
        <v>43</v>
      </c>
      <c r="F12" s="22" t="s">
        <v>43</v>
      </c>
      <c r="G12" s="23" t="s">
        <v>44</v>
      </c>
      <c r="H12" s="23">
        <v>0.39444444444444443</v>
      </c>
      <c r="I12" s="9">
        <v>76.510000000000005</v>
      </c>
      <c r="J12" s="9">
        <f>VALOR.HORA!F5*(9+(28/60))</f>
        <v>122.37129696969697</v>
      </c>
      <c r="K12" s="24">
        <f t="shared" si="1"/>
        <v>45.861296969696966</v>
      </c>
      <c r="L12" s="2"/>
    </row>
    <row r="13" spans="2:12" x14ac:dyDescent="0.35">
      <c r="B13" s="27" t="s">
        <v>45</v>
      </c>
      <c r="C13" s="7" t="s">
        <v>6</v>
      </c>
      <c r="D13" s="25">
        <v>44531</v>
      </c>
      <c r="E13" s="22" t="s">
        <v>43</v>
      </c>
      <c r="F13" s="22" t="s">
        <v>43</v>
      </c>
      <c r="G13" s="23" t="s">
        <v>44</v>
      </c>
      <c r="H13" s="23">
        <v>8.3333333333333329E-2</v>
      </c>
      <c r="I13" s="9">
        <v>110</v>
      </c>
      <c r="J13" s="9">
        <f>VALOR.HORA!E11*2</f>
        <v>109.99987499999999</v>
      </c>
      <c r="K13" s="26">
        <f t="shared" si="1"/>
        <v>-1.25000000011255E-4</v>
      </c>
      <c r="L13" s="2"/>
    </row>
    <row r="14" spans="2:12" x14ac:dyDescent="0.35">
      <c r="B14" s="27" t="s">
        <v>46</v>
      </c>
      <c r="C14" s="7" t="s">
        <v>13</v>
      </c>
      <c r="D14" s="25">
        <v>44531</v>
      </c>
      <c r="E14" s="22" t="s">
        <v>43</v>
      </c>
      <c r="F14" s="22" t="s">
        <v>43</v>
      </c>
      <c r="G14" s="23" t="s">
        <v>44</v>
      </c>
      <c r="H14" s="23">
        <v>8.3333333333333329E-2</v>
      </c>
      <c r="I14" s="9">
        <v>110</v>
      </c>
      <c r="J14" s="9">
        <f>VALOR.HORA!E12*2</f>
        <v>109.99987499999999</v>
      </c>
      <c r="K14" s="26">
        <f t="shared" si="1"/>
        <v>-1.25000000011255E-4</v>
      </c>
      <c r="L14" s="2"/>
    </row>
    <row r="15" spans="2:12" x14ac:dyDescent="0.35">
      <c r="B15" s="27" t="s">
        <v>46</v>
      </c>
      <c r="C15" s="7" t="s">
        <v>13</v>
      </c>
      <c r="D15" s="25">
        <v>44531</v>
      </c>
      <c r="E15" s="22" t="s">
        <v>43</v>
      </c>
      <c r="F15" s="22" t="s">
        <v>43</v>
      </c>
      <c r="G15" s="23" t="s">
        <v>44</v>
      </c>
      <c r="H15" s="23">
        <v>8.3333333333333329E-2</v>
      </c>
      <c r="I15" s="9">
        <v>146.66999999999999</v>
      </c>
      <c r="J15" s="9">
        <f>VALOR.HORA!F12*2</f>
        <v>146.66649999999998</v>
      </c>
      <c r="K15" s="26">
        <f t="shared" si="1"/>
        <v>-3.5000000000025011E-3</v>
      </c>
      <c r="L15" s="2"/>
    </row>
    <row r="16" spans="2:12" x14ac:dyDescent="0.35">
      <c r="B16" s="27" t="s">
        <v>35</v>
      </c>
      <c r="C16" s="7" t="s">
        <v>34</v>
      </c>
      <c r="D16" s="22">
        <v>44590</v>
      </c>
      <c r="E16" s="22" t="s">
        <v>43</v>
      </c>
      <c r="F16" s="22" t="s">
        <v>43</v>
      </c>
      <c r="G16" s="23" t="s">
        <v>44</v>
      </c>
      <c r="H16" s="23">
        <v>0.12430555555555556</v>
      </c>
      <c r="I16" s="9">
        <v>43.38</v>
      </c>
      <c r="J16" s="9">
        <v>78.09</v>
      </c>
      <c r="K16" s="26">
        <f t="shared" si="1"/>
        <v>34.71</v>
      </c>
      <c r="L16" s="28" t="s">
        <v>51</v>
      </c>
    </row>
    <row r="17" spans="2:12" x14ac:dyDescent="0.35">
      <c r="B17" s="27" t="s">
        <v>31</v>
      </c>
      <c r="C17" s="7" t="s">
        <v>11</v>
      </c>
      <c r="D17" s="22">
        <v>44590</v>
      </c>
      <c r="E17" s="22" t="s">
        <v>43</v>
      </c>
      <c r="F17" s="22" t="s">
        <v>43</v>
      </c>
      <c r="G17" s="23" t="s">
        <v>44</v>
      </c>
      <c r="H17" s="23">
        <v>0.16250000000000001</v>
      </c>
      <c r="I17" s="9">
        <v>56.78</v>
      </c>
      <c r="J17" s="9">
        <v>68.13</v>
      </c>
      <c r="K17" s="26">
        <f t="shared" si="1"/>
        <v>11.349999999999994</v>
      </c>
      <c r="L17" s="28" t="s">
        <v>51</v>
      </c>
    </row>
    <row r="18" spans="2:12" x14ac:dyDescent="0.35">
      <c r="B18" s="27" t="s">
        <v>35</v>
      </c>
      <c r="C18" s="7" t="s">
        <v>34</v>
      </c>
      <c r="D18" s="22">
        <v>44604</v>
      </c>
      <c r="E18" s="23">
        <v>0.31875000000000003</v>
      </c>
      <c r="F18" s="23">
        <v>0.47986111111111113</v>
      </c>
      <c r="G18" s="23">
        <f t="shared" si="0"/>
        <v>0.16111111111111109</v>
      </c>
      <c r="H18" s="34">
        <v>0.14444444444444446</v>
      </c>
      <c r="I18" s="9">
        <v>83.35</v>
      </c>
      <c r="J18" s="9">
        <f>VALOR.HORA!L19*(3+(52/60))</f>
        <v>101.32178181818182</v>
      </c>
      <c r="K18" s="24">
        <f t="shared" ref="K18:K23" si="2">J18-I18</f>
        <v>17.971781818181825</v>
      </c>
      <c r="L18" s="2"/>
    </row>
    <row r="19" spans="2:12" x14ac:dyDescent="0.35">
      <c r="B19" s="27" t="s">
        <v>36</v>
      </c>
      <c r="C19" s="7" t="s">
        <v>18</v>
      </c>
      <c r="D19" s="22">
        <v>44604</v>
      </c>
      <c r="E19" s="23">
        <v>0.30069444444444443</v>
      </c>
      <c r="F19" s="23">
        <v>0.49722222222222223</v>
      </c>
      <c r="G19" s="23">
        <f>F19-E19</f>
        <v>0.1965277777777778</v>
      </c>
      <c r="H19" s="34" t="s">
        <v>44</v>
      </c>
      <c r="I19" s="9">
        <v>0</v>
      </c>
      <c r="J19" s="9">
        <f>VALOR.HORA!L5*(4+(43/60))</f>
        <v>67.615989393939401</v>
      </c>
      <c r="K19" s="24">
        <f t="shared" si="2"/>
        <v>67.615989393939401</v>
      </c>
      <c r="L19" s="2"/>
    </row>
    <row r="20" spans="2:12" x14ac:dyDescent="0.35">
      <c r="B20" s="27" t="s">
        <v>41</v>
      </c>
      <c r="C20" s="7" t="s">
        <v>40</v>
      </c>
      <c r="D20" s="31">
        <v>44604</v>
      </c>
      <c r="E20" s="30">
        <v>0.33402777777777781</v>
      </c>
      <c r="F20" s="30">
        <v>0.6875</v>
      </c>
      <c r="G20" s="23">
        <f>F20-E20</f>
        <v>0.35347222222222219</v>
      </c>
      <c r="H20" s="35">
        <v>0.23194444444444443</v>
      </c>
      <c r="I20" s="33">
        <v>104.6</v>
      </c>
      <c r="J20" s="33">
        <f>VALOR.HORA!L20*(8+(29/60))</f>
        <v>160.54785454545456</v>
      </c>
      <c r="K20" s="36">
        <f t="shared" si="2"/>
        <v>55.947854545454561</v>
      </c>
      <c r="L20" s="32"/>
    </row>
    <row r="21" spans="2:12" x14ac:dyDescent="0.35">
      <c r="B21" s="27" t="s">
        <v>46</v>
      </c>
      <c r="C21" s="7" t="s">
        <v>13</v>
      </c>
      <c r="D21" s="31">
        <v>44605</v>
      </c>
      <c r="E21" s="22" t="s">
        <v>43</v>
      </c>
      <c r="F21" s="22" t="s">
        <v>43</v>
      </c>
      <c r="G21" s="23" t="s">
        <v>44</v>
      </c>
      <c r="H21" s="30">
        <v>0.15763888888888888</v>
      </c>
      <c r="I21" s="33">
        <v>305.42</v>
      </c>
      <c r="J21" s="33">
        <f>VALOR.HORA!L12*(3+(47/60))</f>
        <v>305.69333333333333</v>
      </c>
      <c r="K21" s="36">
        <f t="shared" si="2"/>
        <v>0.27333333333331211</v>
      </c>
      <c r="L21" s="32" t="s">
        <v>54</v>
      </c>
    </row>
    <row r="22" spans="2:12" x14ac:dyDescent="0.35">
      <c r="B22" s="27" t="s">
        <v>30</v>
      </c>
      <c r="C22" s="7" t="s">
        <v>7</v>
      </c>
      <c r="D22" s="31">
        <v>44620</v>
      </c>
      <c r="E22" s="30">
        <v>0.59375</v>
      </c>
      <c r="F22" s="30">
        <v>0.71458333333333324</v>
      </c>
      <c r="G22" s="30">
        <f>F22-E22</f>
        <v>0.12083333333333324</v>
      </c>
      <c r="H22" s="34">
        <v>0.17986111111111111</v>
      </c>
      <c r="I22" s="33">
        <v>81.760000000000005</v>
      </c>
      <c r="J22" s="33">
        <f>VALOR.HORA!L16*(4+(19/60))</f>
        <v>75.409027272727272</v>
      </c>
      <c r="K22" s="37">
        <f t="shared" si="2"/>
        <v>-6.3509727272727332</v>
      </c>
      <c r="L22" s="32" t="s">
        <v>53</v>
      </c>
    </row>
    <row r="23" spans="2:12" x14ac:dyDescent="0.35">
      <c r="B23" s="27" t="s">
        <v>41</v>
      </c>
      <c r="C23" s="7" t="s">
        <v>40</v>
      </c>
      <c r="D23" s="31">
        <v>44620</v>
      </c>
      <c r="E23" s="30">
        <v>0.47916666666666669</v>
      </c>
      <c r="F23" s="30">
        <v>0.71458333333333324</v>
      </c>
      <c r="G23" s="30">
        <f>F23-E23</f>
        <v>0.23541666666666655</v>
      </c>
      <c r="H23" s="34" t="s">
        <v>44</v>
      </c>
      <c r="I23" s="33">
        <v>0</v>
      </c>
      <c r="J23" s="33">
        <f>VALOR.HORA!L20*(5+(39/60))</f>
        <v>106.92676363636366</v>
      </c>
      <c r="K23" s="36">
        <f t="shared" si="2"/>
        <v>106.92676363636366</v>
      </c>
      <c r="L23" s="32"/>
    </row>
    <row r="24" spans="2:12" x14ac:dyDescent="0.35">
      <c r="K24" s="3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7D26-7A13-46C2-B37B-6F6D7BFD3516}">
  <dimension ref="B2:C12"/>
  <sheetViews>
    <sheetView workbookViewId="0">
      <selection activeCell="B2" sqref="B2:C12"/>
    </sheetView>
  </sheetViews>
  <sheetFormatPr defaultRowHeight="14.5" x14ac:dyDescent="0.35"/>
  <cols>
    <col min="2" max="2" width="28.453125" bestFit="1" customWidth="1"/>
    <col min="3" max="3" width="19.36328125" bestFit="1" customWidth="1"/>
  </cols>
  <sheetData>
    <row r="2" spans="2:3" x14ac:dyDescent="0.35">
      <c r="B2" s="29" t="s">
        <v>55</v>
      </c>
      <c r="C2" s="2" t="s">
        <v>56</v>
      </c>
    </row>
    <row r="3" spans="2:3" x14ac:dyDescent="0.35">
      <c r="B3" s="7" t="s">
        <v>30</v>
      </c>
      <c r="C3" s="39">
        <f>'SERVIÇOS EXTRAORDINÁRIOS'!K4+'SERVIÇOS EXTRAORDINÁRIOS'!K22</f>
        <v>35.539709090909085</v>
      </c>
    </row>
    <row r="4" spans="2:3" x14ac:dyDescent="0.35">
      <c r="B4" s="7" t="s">
        <v>31</v>
      </c>
      <c r="C4" s="39">
        <f>'SERVIÇOS EXTRAORDINÁRIOS'!K5</f>
        <v>48.798787878787877</v>
      </c>
    </row>
    <row r="5" spans="2:3" x14ac:dyDescent="0.35">
      <c r="B5" s="7" t="s">
        <v>32</v>
      </c>
      <c r="C5" s="39">
        <f>'SERVIÇOS EXTRAORDINÁRIOS'!K6</f>
        <v>34.274886363636369</v>
      </c>
    </row>
    <row r="6" spans="2:3" x14ac:dyDescent="0.35">
      <c r="B6" s="7" t="s">
        <v>33</v>
      </c>
      <c r="C6" s="39">
        <f>'SERVIÇOS EXTRAORDINÁRIOS'!K7</f>
        <v>111.81932545454546</v>
      </c>
    </row>
    <row r="7" spans="2:3" x14ac:dyDescent="0.35">
      <c r="B7" s="7" t="s">
        <v>42</v>
      </c>
      <c r="C7" s="39">
        <f>'SERVIÇOS EXTRAORDINÁRIOS'!K12</f>
        <v>45.861296969696966</v>
      </c>
    </row>
    <row r="8" spans="2:3" x14ac:dyDescent="0.35">
      <c r="B8" s="7" t="s">
        <v>35</v>
      </c>
      <c r="C8" s="39">
        <f>'SERVIÇOS EXTRAORDINÁRIOS'!K8+'SERVIÇOS EXTRAORDINÁRIOS'!K18</f>
        <v>127.35418787878788</v>
      </c>
    </row>
    <row r="9" spans="2:3" x14ac:dyDescent="0.35">
      <c r="B9" s="7" t="s">
        <v>36</v>
      </c>
      <c r="C9" s="39">
        <f>'SERVIÇOS EXTRAORDINÁRIOS'!K9+'SERVIÇOS EXTRAORDINÁRIOS'!K19</f>
        <v>90.907237878787896</v>
      </c>
    </row>
    <row r="10" spans="2:3" x14ac:dyDescent="0.35">
      <c r="B10" s="7" t="s">
        <v>39</v>
      </c>
      <c r="C10" s="39">
        <f>'SERVIÇOS EXTRAORDINÁRIOS'!K10</f>
        <v>69.946083333333362</v>
      </c>
    </row>
    <row r="11" spans="2:3" x14ac:dyDescent="0.35">
      <c r="B11" s="7" t="s">
        <v>41</v>
      </c>
      <c r="C11" s="39">
        <f>'SERVIÇOS EXTRAORDINÁRIOS'!K11+'SERVIÇOS EXTRAORDINÁRIOS'!K20+'SERVIÇOS EXTRAORDINÁRIOS'!K23</f>
        <v>209.73811818181824</v>
      </c>
    </row>
    <row r="12" spans="2:3" x14ac:dyDescent="0.35">
      <c r="B12" s="27" t="s">
        <v>57</v>
      </c>
      <c r="C12" s="43">
        <f>SUM(C3:C11)</f>
        <v>774.23963303030314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VALOR.HORA</vt:lpstr>
      <vt:lpstr>SERVIÇOS EXTRAORDINÁRIOS</vt:lpstr>
      <vt:lpstr>VALORES TOTAIS DEVIDOS</vt:lpstr>
    </vt:vector>
  </TitlesOfParts>
  <Company>UFCSPA Univ. Federal Ciências Saúde P. Alegre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de Assunção dos Santos</dc:creator>
  <cp:lastModifiedBy>Evandro de Assunção dos Santos</cp:lastModifiedBy>
  <dcterms:created xsi:type="dcterms:W3CDTF">2022-03-28T17:24:45Z</dcterms:created>
  <dcterms:modified xsi:type="dcterms:W3CDTF">2022-03-28T21:57:25Z</dcterms:modified>
</cp:coreProperties>
</file>