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LANILHAS DE CUSTO\BIOTÉRIO\PREGÃO DECISÃO JUDICIAL\"/>
    </mc:Choice>
  </mc:AlternateContent>
  <xr:revisionPtr revIDLastSave="0" documentId="13_ncr:1_{C62C3592-D2A3-4604-803A-4A9DF38D2E93}" xr6:coauthVersionLast="36" xr6:coauthVersionMax="36" xr10:uidLastSave="{00000000-0000-0000-0000-000000000000}"/>
  <bookViews>
    <workbookView xWindow="0" yWindow="0" windowWidth="10340" windowHeight="5570" tabRatio="870" firstSheet="1" activeTab="1" xr2:uid="{00000000-000D-0000-FFFF-FFFF00000000}"/>
  </bookViews>
  <sheets>
    <sheet name="Salários SEAC RS" sheetId="48" state="hidden" r:id="rId1"/>
    <sheet name="1.A" sheetId="50" r:id="rId2"/>
    <sheet name="UNIFORMES-EP'IS" sheetId="4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______Excel_BuiltIn_Print_Area_1_1" localSheetId="0">#REF!</definedName>
    <definedName name="_1______Excel_BuiltIn_Print_Area_1_1" localSheetId="2">#REF!</definedName>
    <definedName name="_1______Excel_BuiltIn_Print_Area_1_1">#REF!</definedName>
    <definedName name="_1__Excel_BuiltIn_Print_Area_1_1">#REF!</definedName>
    <definedName name="_1Excel_BuiltIn_Print_Area_1_1" localSheetId="0">#REF!</definedName>
    <definedName name="_1Excel_BuiltIn_Print_Area_1_1">#REF!</definedName>
    <definedName name="_2_____Excel_BuiltIn_Print_Area_1_1" localSheetId="0">#REF!</definedName>
    <definedName name="_2_____Excel_BuiltIn_Print_Area_1_1">#REF!</definedName>
    <definedName name="_2_Excel_BuiltIn_Print_Area_1_1">#REF!</definedName>
    <definedName name="_2Excel_BuiltIn_Print_Area_1_1">#REF!</definedName>
    <definedName name="_3Excel_BuiltIn_Print_Area_1_1">#REF!</definedName>
    <definedName name="ANO" localSheetId="0">#REF!</definedName>
    <definedName name="ANO" localSheetId="2">#REF!</definedName>
    <definedName name="ANO">#REF!</definedName>
    <definedName name="_xlnm.Print_Area" localSheetId="1">'1.A'!$A$1:$I$161</definedName>
    <definedName name="_xlnm.Print_Area" localSheetId="0">'Salários SEAC RS'!#REF!</definedName>
    <definedName name="_xlnm.Print_Area" localSheetId="2">'UNIFORMES-EP''IS'!$A$1:$E$27</definedName>
    <definedName name="ATIVIDADES">[1]Atividades!$A$1:$A$10</definedName>
    <definedName name="bb" localSheetId="0">#REF!</definedName>
    <definedName name="bb" localSheetId="2">#REF!</definedName>
    <definedName name="bb">#REF!</definedName>
    <definedName name="BuiltIn_AutoFilter___2">#REF!</definedName>
    <definedName name="BuiltIn_AutoFilter___3">#REF!</definedName>
    <definedName name="Cargo" localSheetId="0">'Salários SEAC RS'!$B$3:$B$196</definedName>
    <definedName name="Cargo">'[2]BD-1'!$B$3:$B$321</definedName>
    <definedName name="Cargos" localSheetId="0">'Salários SEAC RS'!$B$3:$B$196</definedName>
    <definedName name="Cidade" localSheetId="0">'[3]BD-2'!$C$5:$C$138</definedName>
    <definedName name="Cidade">'[4]BD-2'!$C$5:$C$163</definedName>
    <definedName name="Cidades">'[5]ISS - VT'!$C$5:$C$148</definedName>
    <definedName name="Cidades2">'[6]BD-2'!$C$5:$C$449</definedName>
    <definedName name="Curitiba" localSheetId="0">#REF!</definedName>
    <definedName name="Curitiba" localSheetId="2">#REF!</definedName>
    <definedName name="Curitiba">#REF!</definedName>
    <definedName name="Descrição" localSheetId="0">'[7]BD MEE'!$A$3:$A$1048576</definedName>
    <definedName name="Descrição">'[7]BD MEE'!$A$3:$A$1048576</definedName>
    <definedName name="Encargos_previdenciários_e_FGTS" localSheetId="0">#REF!</definedName>
    <definedName name="Encargos_previdenciários_e_FGTS" localSheetId="2">#REF!</definedName>
    <definedName name="Encargos_previdenciários_e_FGTS">#REF!</definedName>
    <definedName name="Escala" localSheetId="0">'[3]BD-2'!#REF!</definedName>
    <definedName name="Escala">[8]Base!$B$2:$B$29</definedName>
    <definedName name="Escalas" localSheetId="0">'[3]BD-2'!#REF!</definedName>
    <definedName name="Escalas">'[6]BD-2'!$P$5:$P$9</definedName>
    <definedName name="Estados">[9]Variáveis!$A$5:$A$31</definedName>
    <definedName name="Excel_BuiltIn_Print_Area_1" localSheetId="0">#REF!</definedName>
    <definedName name="Excel_BuiltIn_Print_Area_1" localSheetId="2">#REF!</definedName>
    <definedName name="Excel_BuiltIn_Print_Area_1">#REF!</definedName>
    <definedName name="Excel_BuiltIn_Print_Area_1_1">#REF!</definedName>
    <definedName name="Excel_BuiltIn_Print_Area_2">#REF!</definedName>
    <definedName name="Excel_BuiltIn_Print_Area_3">#REF!</definedName>
    <definedName name="Excel_BuiltIn_Print_Area_4">#REF!</definedName>
    <definedName name="FGTS">#REF!</definedName>
    <definedName name="HE_50">#REF!</definedName>
    <definedName name="Horário">[8]Base!$D$2:$D$18</definedName>
    <definedName name="INSS" localSheetId="0">#REF!</definedName>
    <definedName name="INSS" localSheetId="2">#REF!</definedName>
    <definedName name="INSS">#REF!</definedName>
    <definedName name="intrajornada">[1]Atividades!$D$1:$D$4</definedName>
    <definedName name="lllll" localSheetId="2">#REF!</definedName>
    <definedName name="lllll">#REF!</definedName>
    <definedName name="Materiais" localSheetId="0">#REF!</definedName>
    <definedName name="Materiais">#REF!</definedName>
    <definedName name="Material">#REF!</definedName>
    <definedName name="MEMCALC">#REF!</definedName>
    <definedName name="Munícípio">#REF!</definedName>
    <definedName name="Municipios" localSheetId="0">'[2]BD-2'!$C$5:$C$282</definedName>
    <definedName name="Municipios">'[2]BD-2'!$C$5:$C$282</definedName>
    <definedName name="OK" localSheetId="0">#REF!</definedName>
    <definedName name="OK" localSheetId="2">#REF!</definedName>
    <definedName name="OK">#REF!</definedName>
    <definedName name="PLANILHA" localSheetId="0">#REF!</definedName>
    <definedName name="PLANILHA" localSheetId="2">#REF!</definedName>
    <definedName name="PLANILHA">#REF!</definedName>
    <definedName name="Produtos" localSheetId="0">'Salários SEAC RS'!#REF!</definedName>
    <definedName name="Produtos">'[2]BD-1'!$B$328:$B$385</definedName>
    <definedName name="PROFISSIONAL_AUSENTE" localSheetId="0">#REF!</definedName>
    <definedName name="PROFISSIONAL_AUSENTE" localSheetId="2">#REF!</definedName>
    <definedName name="PROFISSIONAL_AUSENTE">#REF!</definedName>
    <definedName name="Qtde">[8]Base!$C$2:$C$101</definedName>
    <definedName name="Remuneração" localSheetId="0">#REF!</definedName>
    <definedName name="Remuneração" localSheetId="2">#REF!</definedName>
    <definedName name="Remuneração">#REF!</definedName>
    <definedName name="Salario_Base">#REF!</definedName>
    <definedName name="Serviços" localSheetId="0">'[3]BD-2'!#REF!</definedName>
    <definedName name="Serviços">'[4]BD-2'!$P$5:$P$8</definedName>
    <definedName name="Servíços" localSheetId="0">'[3]BD-2'!#REF!</definedName>
    <definedName name="Servíços" localSheetId="2">#REF!</definedName>
    <definedName name="Servíços">#REF!</definedName>
    <definedName name="Serviços2" localSheetId="0">'[3]BD-2'!#REF!</definedName>
    <definedName name="Serviços2" localSheetId="2">'[10]BD-2'!#REF!</definedName>
    <definedName name="Serviços2">'[10]BD-2'!#REF!</definedName>
    <definedName name="Serviços3" localSheetId="0">'[3]BD-2'!#REF!</definedName>
    <definedName name="Serviços3">'[2]BD-2'!$R$5:$R$19</definedName>
    <definedName name="Serviçoss" localSheetId="0">'[3]BD-2'!#REF!</definedName>
    <definedName name="Serviçoss">'[6]BD-2'!$R$5:$R$10</definedName>
    <definedName name="Tipo">[8]Base!$A$2:$A$85</definedName>
    <definedName name="VA" localSheetId="0">#REF!</definedName>
    <definedName name="VA" localSheetId="2">#REF!</definedName>
    <definedName name="VA">#REF!</definedName>
    <definedName name="VBATest" localSheetId="0">#REF!</definedName>
    <definedName name="VBATest">#REF!</definedName>
    <definedName name="VBATeste">#REF!</definedName>
    <definedName name="VT">#REF!</definedName>
    <definedName name="wwww">#REF!</definedName>
  </definedNames>
  <calcPr calcId="191029"/>
</workbook>
</file>

<file path=xl/calcChain.xml><?xml version="1.0" encoding="utf-8"?>
<calcChain xmlns="http://schemas.openxmlformats.org/spreadsheetml/2006/main">
  <c r="I147" i="50" l="1"/>
  <c r="H71" i="50" l="1"/>
  <c r="I35" i="50"/>
  <c r="H44" i="50" l="1"/>
  <c r="I44" i="50" s="1"/>
  <c r="I59" i="50"/>
  <c r="I143" i="50" s="1"/>
  <c r="I34" i="50"/>
  <c r="I33" i="50"/>
  <c r="I32" i="50"/>
  <c r="I30" i="50"/>
  <c r="I41" i="50" s="1"/>
  <c r="H73" i="50" l="1"/>
  <c r="I49" i="50"/>
  <c r="I142" i="50" s="1"/>
  <c r="G31" i="50"/>
  <c r="I31" i="50" s="1"/>
  <c r="I37" i="50" s="1"/>
  <c r="I86" i="50" l="1"/>
  <c r="I71" i="50"/>
  <c r="I141" i="50"/>
  <c r="I103" i="50"/>
  <c r="I101" i="50"/>
  <c r="I93" i="50"/>
  <c r="I72" i="50"/>
  <c r="I70" i="50"/>
  <c r="I68" i="50"/>
  <c r="I66" i="50"/>
  <c r="I104" i="50"/>
  <c r="I102" i="50"/>
  <c r="I100" i="50"/>
  <c r="I96" i="50"/>
  <c r="I94" i="50"/>
  <c r="I95" i="50" s="1"/>
  <c r="I79" i="50"/>
  <c r="I80" i="50" s="1"/>
  <c r="I69" i="50"/>
  <c r="I67" i="50"/>
  <c r="I65" i="50"/>
  <c r="I73" i="50" l="1"/>
  <c r="I111" i="50" s="1"/>
  <c r="I81" i="50"/>
  <c r="I82" i="50" s="1"/>
  <c r="I112" i="50" s="1"/>
  <c r="I106" i="50"/>
  <c r="I91" i="50"/>
  <c r="I87" i="50"/>
  <c r="I88" i="50" s="1"/>
  <c r="I113" i="50" s="1"/>
  <c r="I107" i="50" l="1"/>
  <c r="I108" i="50" s="1"/>
  <c r="I115" i="50" s="1"/>
  <c r="I92" i="50"/>
  <c r="I97" i="50" s="1"/>
  <c r="I114" i="50" s="1"/>
  <c r="I117" i="50" l="1"/>
  <c r="I144" i="50" s="1"/>
  <c r="I145" i="50" s="1"/>
  <c r="I120" i="50" l="1"/>
  <c r="I121" i="50" s="1"/>
  <c r="I122" i="50" s="1"/>
  <c r="I123" i="50" s="1"/>
  <c r="I124" i="50" s="1"/>
  <c r="F151" i="50" s="1"/>
  <c r="I151" i="50" s="1"/>
  <c r="I152" i="50" l="1"/>
  <c r="I157" i="50" s="1"/>
  <c r="I158" i="50" s="1"/>
  <c r="E23" i="49"/>
  <c r="E21" i="49" l="1"/>
  <c r="E22" i="49"/>
  <c r="E24" i="49"/>
  <c r="E20" i="49" l="1"/>
  <c r="E19" i="49"/>
  <c r="E18" i="49"/>
  <c r="E17" i="49"/>
  <c r="E12" i="49"/>
  <c r="E11" i="49"/>
  <c r="E10" i="49"/>
  <c r="E9" i="49"/>
  <c r="E8" i="49"/>
  <c r="E7" i="49"/>
  <c r="E6" i="49"/>
  <c r="E5" i="49"/>
  <c r="E13" i="49" l="1"/>
  <c r="E14" i="49" s="1"/>
  <c r="E25" i="49"/>
  <c r="E26" i="49" s="1"/>
  <c r="D196" i="48" l="1"/>
  <c r="F196" i="48" s="1"/>
  <c r="D195" i="48"/>
  <c r="F195" i="48" s="1"/>
  <c r="D194" i="48"/>
  <c r="F194" i="48" s="1"/>
  <c r="D193" i="48"/>
  <c r="F193" i="48" s="1"/>
  <c r="D192" i="48"/>
  <c r="F192" i="48" s="1"/>
  <c r="D191" i="48"/>
  <c r="F191" i="48" s="1"/>
  <c r="D190" i="48"/>
  <c r="F190" i="48" s="1"/>
  <c r="F189" i="48"/>
  <c r="D188" i="48"/>
  <c r="F188" i="48" s="1"/>
  <c r="D187" i="48"/>
  <c r="F187" i="48" s="1"/>
  <c r="D186" i="48"/>
  <c r="F186" i="48" s="1"/>
  <c r="D185" i="48"/>
  <c r="F185" i="48" s="1"/>
  <c r="D184" i="48"/>
  <c r="F184" i="48" s="1"/>
  <c r="D183" i="48"/>
  <c r="F183" i="48" s="1"/>
  <c r="D182" i="48"/>
  <c r="F182" i="48" s="1"/>
  <c r="F181" i="48"/>
  <c r="D180" i="48"/>
  <c r="F180" i="48" s="1"/>
  <c r="D179" i="48"/>
  <c r="F179" i="48" s="1"/>
  <c r="D178" i="48"/>
  <c r="F178" i="48" s="1"/>
  <c r="D177" i="48"/>
  <c r="F177" i="48" s="1"/>
  <c r="D176" i="48"/>
  <c r="F176" i="48" s="1"/>
  <c r="D175" i="48"/>
  <c r="F175" i="48" s="1"/>
  <c r="D174" i="48"/>
  <c r="F174" i="48" s="1"/>
  <c r="F173" i="48"/>
  <c r="D172" i="48"/>
  <c r="F172" i="48" s="1"/>
  <c r="D171" i="48"/>
  <c r="F171" i="48" s="1"/>
  <c r="D170" i="48"/>
  <c r="F170" i="48" s="1"/>
  <c r="D169" i="48"/>
  <c r="F169" i="48" s="1"/>
  <c r="D168" i="48"/>
  <c r="F168" i="48" s="1"/>
  <c r="D167" i="48"/>
  <c r="F167" i="48" s="1"/>
  <c r="D166" i="48"/>
  <c r="F166" i="48" s="1"/>
  <c r="D165" i="48"/>
  <c r="F165" i="48" s="1"/>
  <c r="D164" i="48"/>
  <c r="F164" i="48" s="1"/>
  <c r="F163" i="48"/>
  <c r="D162" i="48"/>
  <c r="F162" i="48" s="1"/>
  <c r="D161" i="48"/>
  <c r="F161" i="48" s="1"/>
  <c r="D160" i="48"/>
  <c r="F160" i="48" s="1"/>
  <c r="D159" i="48"/>
  <c r="F159" i="48" s="1"/>
  <c r="D158" i="48"/>
  <c r="F158" i="48" s="1"/>
  <c r="D157" i="48"/>
  <c r="F157" i="48" s="1"/>
  <c r="D156" i="48"/>
  <c r="F156" i="48" s="1"/>
  <c r="D155" i="48"/>
  <c r="F155" i="48" s="1"/>
  <c r="D154" i="48"/>
  <c r="F154" i="48" s="1"/>
  <c r="D153" i="48"/>
  <c r="F153" i="48" s="1"/>
  <c r="F152" i="48"/>
  <c r="D151" i="48"/>
  <c r="F151" i="48" s="1"/>
  <c r="D150" i="48"/>
  <c r="F150" i="48" s="1"/>
  <c r="D149" i="48"/>
  <c r="F149" i="48" s="1"/>
  <c r="D148" i="48"/>
  <c r="F148" i="48" s="1"/>
  <c r="D147" i="48"/>
  <c r="F147" i="48" s="1"/>
  <c r="D146" i="48"/>
  <c r="F146" i="48" s="1"/>
  <c r="D145" i="48"/>
  <c r="F145" i="48" s="1"/>
  <c r="D144" i="48"/>
  <c r="F144" i="48" s="1"/>
  <c r="D143" i="48"/>
  <c r="F143" i="48" s="1"/>
  <c r="D142" i="48"/>
  <c r="F142" i="48" s="1"/>
  <c r="F141" i="48"/>
  <c r="D140" i="48"/>
  <c r="F140" i="48" s="1"/>
  <c r="D139" i="48"/>
  <c r="F139" i="48" s="1"/>
  <c r="D138" i="48"/>
  <c r="F138" i="48" s="1"/>
  <c r="D137" i="48"/>
  <c r="F137" i="48" s="1"/>
  <c r="D136" i="48"/>
  <c r="F136" i="48" s="1"/>
  <c r="D135" i="48"/>
  <c r="F135" i="48" s="1"/>
  <c r="D134" i="48"/>
  <c r="F134" i="48" s="1"/>
  <c r="F133" i="48"/>
  <c r="D132" i="48"/>
  <c r="F132" i="48" s="1"/>
  <c r="D131" i="48"/>
  <c r="F131" i="48" s="1"/>
  <c r="D130" i="48"/>
  <c r="F130" i="48" s="1"/>
  <c r="D129" i="48"/>
  <c r="F129" i="48" s="1"/>
  <c r="D128" i="48"/>
  <c r="F128" i="48" s="1"/>
  <c r="D127" i="48"/>
  <c r="F127" i="48" s="1"/>
  <c r="D126" i="48"/>
  <c r="F126" i="48" s="1"/>
  <c r="F125" i="48"/>
  <c r="D124" i="48"/>
  <c r="F124" i="48" s="1"/>
  <c r="D123" i="48"/>
  <c r="F123" i="48" s="1"/>
  <c r="D122" i="48"/>
  <c r="F122" i="48" s="1"/>
  <c r="D121" i="48"/>
  <c r="F121" i="48" s="1"/>
  <c r="D120" i="48"/>
  <c r="F120" i="48" s="1"/>
  <c r="D119" i="48"/>
  <c r="F119" i="48" s="1"/>
  <c r="D118" i="48"/>
  <c r="F118" i="48" s="1"/>
  <c r="F117" i="48"/>
  <c r="D116" i="48"/>
  <c r="F116" i="48" s="1"/>
  <c r="D115" i="48"/>
  <c r="F115" i="48" s="1"/>
  <c r="D114" i="48"/>
  <c r="F114" i="48" s="1"/>
  <c r="D113" i="48"/>
  <c r="F113" i="48" s="1"/>
  <c r="D112" i="48"/>
  <c r="F112" i="48" s="1"/>
  <c r="D111" i="48"/>
  <c r="F111" i="48" s="1"/>
  <c r="D110" i="48"/>
  <c r="F110" i="48" s="1"/>
  <c r="F109" i="48"/>
  <c r="D108" i="48"/>
  <c r="F108" i="48" s="1"/>
  <c r="D107" i="48"/>
  <c r="F107" i="48" s="1"/>
  <c r="D106" i="48"/>
  <c r="F106" i="48" s="1"/>
  <c r="D105" i="48"/>
  <c r="F105" i="48" s="1"/>
  <c r="D104" i="48"/>
  <c r="F104" i="48" s="1"/>
  <c r="D103" i="48"/>
  <c r="F103" i="48" s="1"/>
  <c r="D102" i="48"/>
  <c r="F102" i="48" s="1"/>
  <c r="F101" i="48"/>
  <c r="D100" i="48"/>
  <c r="F100" i="48" s="1"/>
  <c r="D99" i="48"/>
  <c r="F99" i="48" s="1"/>
  <c r="D98" i="48"/>
  <c r="F98" i="48" s="1"/>
  <c r="D97" i="48"/>
  <c r="F97" i="48" s="1"/>
  <c r="D96" i="48"/>
  <c r="F96" i="48" s="1"/>
  <c r="D95" i="48"/>
  <c r="F95" i="48" s="1"/>
  <c r="D94" i="48"/>
  <c r="F94" i="48" s="1"/>
  <c r="F93" i="48"/>
  <c r="D92" i="48"/>
  <c r="F92" i="48" s="1"/>
  <c r="D91" i="48"/>
  <c r="F91" i="48" s="1"/>
  <c r="D90" i="48"/>
  <c r="F90" i="48" s="1"/>
  <c r="D89" i="48"/>
  <c r="F89" i="48" s="1"/>
  <c r="D88" i="48"/>
  <c r="F88" i="48" s="1"/>
  <c r="D87" i="48"/>
  <c r="F87" i="48" s="1"/>
  <c r="D86" i="48"/>
  <c r="F86" i="48" s="1"/>
  <c r="F85" i="48"/>
  <c r="D84" i="48"/>
  <c r="F84" i="48" s="1"/>
  <c r="D83" i="48"/>
  <c r="F83" i="48" s="1"/>
  <c r="D82" i="48"/>
  <c r="F82" i="48" s="1"/>
  <c r="D81" i="48"/>
  <c r="F81" i="48" s="1"/>
  <c r="D80" i="48"/>
  <c r="F80" i="48" s="1"/>
  <c r="D79" i="48"/>
  <c r="F79" i="48" s="1"/>
  <c r="D78" i="48"/>
  <c r="F78" i="48" s="1"/>
  <c r="F77" i="48"/>
  <c r="D76" i="48"/>
  <c r="F76" i="48" s="1"/>
  <c r="D75" i="48"/>
  <c r="F75" i="48" s="1"/>
  <c r="D74" i="48"/>
  <c r="F74" i="48" s="1"/>
  <c r="D73" i="48"/>
  <c r="F73" i="48" s="1"/>
  <c r="D72" i="48"/>
  <c r="F72" i="48" s="1"/>
  <c r="D71" i="48"/>
  <c r="F71" i="48" s="1"/>
  <c r="D70" i="48"/>
  <c r="F70" i="48" s="1"/>
  <c r="F69" i="48"/>
  <c r="D68" i="48"/>
  <c r="F68" i="48" s="1"/>
  <c r="D67" i="48"/>
  <c r="F67" i="48" s="1"/>
  <c r="D66" i="48"/>
  <c r="F66" i="48" s="1"/>
  <c r="D65" i="48"/>
  <c r="F65" i="48" s="1"/>
  <c r="D64" i="48"/>
  <c r="F64" i="48" s="1"/>
  <c r="D63" i="48"/>
  <c r="F63" i="48" s="1"/>
  <c r="D62" i="48"/>
  <c r="F62" i="48" s="1"/>
  <c r="F61" i="48"/>
  <c r="D60" i="48"/>
  <c r="F60" i="48" s="1"/>
  <c r="D59" i="48"/>
  <c r="F59" i="48" s="1"/>
  <c r="D58" i="48"/>
  <c r="F58" i="48" s="1"/>
  <c r="D57" i="48"/>
  <c r="F57" i="48" s="1"/>
  <c r="D56" i="48"/>
  <c r="F56" i="48" s="1"/>
  <c r="D55" i="48"/>
  <c r="F55" i="48" s="1"/>
  <c r="D54" i="48"/>
  <c r="F54" i="48" s="1"/>
  <c r="F53" i="48"/>
  <c r="D52" i="48"/>
  <c r="F52" i="48" s="1"/>
  <c r="D51" i="48"/>
  <c r="F51" i="48" s="1"/>
  <c r="D50" i="48"/>
  <c r="F50" i="48" s="1"/>
  <c r="D49" i="48"/>
  <c r="F49" i="48" s="1"/>
  <c r="D48" i="48"/>
  <c r="F48" i="48" s="1"/>
  <c r="D47" i="48"/>
  <c r="F47" i="48" s="1"/>
  <c r="D46" i="48"/>
  <c r="F46" i="48" s="1"/>
  <c r="F45" i="48"/>
  <c r="D44" i="48"/>
  <c r="F44" i="48" s="1"/>
  <c r="D43" i="48"/>
  <c r="F43" i="48" s="1"/>
  <c r="D42" i="48"/>
  <c r="F42" i="48" s="1"/>
  <c r="D41" i="48"/>
  <c r="F41" i="48" s="1"/>
  <c r="D40" i="48"/>
  <c r="F40" i="48" s="1"/>
  <c r="D39" i="48"/>
  <c r="F39" i="48" s="1"/>
  <c r="D38" i="48"/>
  <c r="F38" i="48" s="1"/>
  <c r="F37" i="48"/>
  <c r="D36" i="48"/>
  <c r="F36" i="48" s="1"/>
  <c r="D35" i="48"/>
  <c r="F35" i="48" s="1"/>
  <c r="D34" i="48"/>
  <c r="F34" i="48" s="1"/>
  <c r="D33" i="48"/>
  <c r="F33" i="48" s="1"/>
  <c r="D32" i="48"/>
  <c r="F32" i="48" s="1"/>
  <c r="D31" i="48"/>
  <c r="F31" i="48" s="1"/>
  <c r="D30" i="48"/>
  <c r="F30" i="48" s="1"/>
  <c r="F29" i="48"/>
  <c r="D28" i="48"/>
  <c r="F28" i="48" s="1"/>
  <c r="D27" i="48"/>
  <c r="F27" i="48" s="1"/>
  <c r="D26" i="48"/>
  <c r="F26" i="48" s="1"/>
  <c r="D25" i="48"/>
  <c r="F25" i="48" s="1"/>
  <c r="D24" i="48"/>
  <c r="F24" i="48" s="1"/>
  <c r="D23" i="48"/>
  <c r="F23" i="48" s="1"/>
  <c r="D22" i="48"/>
  <c r="F22" i="48" s="1"/>
  <c r="F21" i="48"/>
  <c r="D20" i="48"/>
  <c r="F20" i="48" s="1"/>
  <c r="D19" i="48"/>
  <c r="F19" i="48" s="1"/>
  <c r="D18" i="48"/>
  <c r="F18" i="48" s="1"/>
  <c r="D17" i="48"/>
  <c r="F17" i="48" s="1"/>
  <c r="D16" i="48"/>
  <c r="F16" i="48" s="1"/>
  <c r="D15" i="48"/>
  <c r="F15" i="48" s="1"/>
  <c r="D14" i="48"/>
  <c r="F14" i="48" s="1"/>
  <c r="F13" i="48"/>
  <c r="D12" i="48"/>
  <c r="F12" i="48" s="1"/>
  <c r="F11" i="48"/>
  <c r="D10" i="48"/>
  <c r="F10" i="48" s="1"/>
  <c r="D9" i="48"/>
  <c r="F9" i="48" s="1"/>
  <c r="D8" i="48"/>
  <c r="F8" i="48" s="1"/>
  <c r="D7" i="48"/>
  <c r="F7" i="48" s="1"/>
  <c r="D6" i="48"/>
  <c r="F6" i="48" s="1"/>
  <c r="D5" i="48"/>
  <c r="F5" i="48" s="1"/>
  <c r="D4" i="48"/>
  <c r="F4" i="48" s="1"/>
  <c r="F3" i="48"/>
  <c r="I128" i="50" l="1"/>
  <c r="I132" i="50"/>
  <c r="I127" i="50"/>
  <c r="I135" i="50" l="1"/>
  <c r="I133" i="50" s="1"/>
  <c r="I146" i="50" s="1"/>
</calcChain>
</file>

<file path=xl/sharedStrings.xml><?xml version="1.0" encoding="utf-8"?>
<sst xmlns="http://schemas.openxmlformats.org/spreadsheetml/2006/main" count="495" uniqueCount="404">
  <si>
    <t>%</t>
  </si>
  <si>
    <t>TOTAL</t>
  </si>
  <si>
    <t>MEMÓRIA DE CÁLCULOS</t>
  </si>
  <si>
    <t>Unidade</t>
  </si>
  <si>
    <t>Qtde
Anual</t>
  </si>
  <si>
    <t>Valor Unitário</t>
  </si>
  <si>
    <t>Custo Anual</t>
  </si>
  <si>
    <t>peça</t>
  </si>
  <si>
    <t>par</t>
  </si>
  <si>
    <t>CUSTO MENSAL DOS UNIFORMES PARA 1 COLABORADOR</t>
  </si>
  <si>
    <t>Camiseta Manga Curta</t>
  </si>
  <si>
    <t>Camiseta Manga Longa</t>
  </si>
  <si>
    <t>Jaqueta</t>
  </si>
  <si>
    <t>Meia</t>
  </si>
  <si>
    <t>35.</t>
  </si>
  <si>
    <t>Cargo/Escala</t>
  </si>
  <si>
    <t>Qtde Func.</t>
  </si>
  <si>
    <t>Insalubridade (R$)</t>
  </si>
  <si>
    <t>Adicional de Assiduidade (R$)</t>
  </si>
  <si>
    <t>Ascensorista 36 horas semanais</t>
  </si>
  <si>
    <t>Jardineiro 44 horas semanais</t>
  </si>
  <si>
    <t>Recepcionista 44 horas semanais</t>
  </si>
  <si>
    <t>Servente 44 horas semanais</t>
  </si>
  <si>
    <t>Organizador</t>
  </si>
  <si>
    <t>Adicional Noturno (Qtde)</t>
  </si>
  <si>
    <t>Hora Noturna Reduzida (Qtde)</t>
  </si>
  <si>
    <t>Hora Intra Jornada (Qtde)</t>
  </si>
  <si>
    <t>Hora Extra (R$)</t>
  </si>
  <si>
    <t>Ascensorista 30 horas semanais</t>
  </si>
  <si>
    <t>Jardineiro 40 horas semanais</t>
  </si>
  <si>
    <t>Jardineiro 36 horas semanais</t>
  </si>
  <si>
    <t>Jardineiro 33 horas semanais</t>
  </si>
  <si>
    <t>Jardineiro 30 horas semanais</t>
  </si>
  <si>
    <t>Jardineiro 24 horas semanais</t>
  </si>
  <si>
    <t>Jardineiro 22 horas semanais</t>
  </si>
  <si>
    <t>Jardineiro 20 horas semanais</t>
  </si>
  <si>
    <t>Porteiro emp. pública 40 horas semanais</t>
  </si>
  <si>
    <t>Porteiro emp. pública 36 horas semanais</t>
  </si>
  <si>
    <t>Porteiro emp. pública 33 horas semanais</t>
  </si>
  <si>
    <t>Porteiro emp. pública 30 horas semanais</t>
  </si>
  <si>
    <t>Porteiro emp. pública 24 horas semanais</t>
  </si>
  <si>
    <t>Porteiro emp. pública 22 horas semanais</t>
  </si>
  <si>
    <t>Porteiro emp. pública 20 horas semanais</t>
  </si>
  <si>
    <t>Porteiro emp. pública 12 horas diurnos tdm</t>
  </si>
  <si>
    <t>Porteiro emp. pública 12 horas noturnos tdm</t>
  </si>
  <si>
    <t>Porteiro emp. pública 24 horas tdm</t>
  </si>
  <si>
    <t>Recepcionista 40 horas semanais</t>
  </si>
  <si>
    <t>Recepcionista 36 horas semanais</t>
  </si>
  <si>
    <t>Recepcionista 33 horas semanais</t>
  </si>
  <si>
    <t>Recepcionista 30 horas semanais</t>
  </si>
  <si>
    <t>Recepcionista 24 horas semanais</t>
  </si>
  <si>
    <t>Recepcionista 22 horas semanais</t>
  </si>
  <si>
    <t>Recepcionista 20 horas semanais</t>
  </si>
  <si>
    <t>Recepcionista 12 horas diurnas tdm</t>
  </si>
  <si>
    <t>Recepcionista 12 horas noturnas tdm</t>
  </si>
  <si>
    <t>Recepcionista 24 horas tdm</t>
  </si>
  <si>
    <t>Servente 40 horas semanais</t>
  </si>
  <si>
    <t>Servente 36 horas semanais</t>
  </si>
  <si>
    <t>Servente 33 horas semanais</t>
  </si>
  <si>
    <t>Servente 30 horas semanais</t>
  </si>
  <si>
    <t>Servente 24 horas semanais</t>
  </si>
  <si>
    <t>Servente 22 horas semanais</t>
  </si>
  <si>
    <t>Servente 20 horas semanais</t>
  </si>
  <si>
    <t>Servente de limpeza 12 horas diurnas TDM</t>
  </si>
  <si>
    <t>Servente de limpeza 12 horas noturnas TDM</t>
  </si>
  <si>
    <t>Periculosidade</t>
  </si>
  <si>
    <t>Salário Proporcional Carga Horária</t>
  </si>
  <si>
    <t>Almoxarife 44 horas semanais</t>
  </si>
  <si>
    <t>Atendente de chamado de alarme 44 horas semanais</t>
  </si>
  <si>
    <t>Almoxarife 40 horas semanais</t>
  </si>
  <si>
    <t>Almoxarife 36 horas semanais</t>
  </si>
  <si>
    <t>Almoxarife 33 horas semanais</t>
  </si>
  <si>
    <t>Almoxarife 30 horas semanais</t>
  </si>
  <si>
    <t>Almoxarife 24 horas semanais</t>
  </si>
  <si>
    <t>Almoxarife 22 horas semanais</t>
  </si>
  <si>
    <t>Almoxarife 20 horas semanais</t>
  </si>
  <si>
    <t>Atendente de chamado de alarme 40 horas semanais</t>
  </si>
  <si>
    <t>Atendente de chamado de alarme 36 horas semanais</t>
  </si>
  <si>
    <t>Atendente de chamado de alarme 33 horas semanais</t>
  </si>
  <si>
    <t>Atendente de chamado de alarme 30 horas semanais</t>
  </si>
  <si>
    <t>Atendente de chamado de alarme 24 horas semanais</t>
  </si>
  <si>
    <t>Atendente de chamado de alarme 22 horas semanais</t>
  </si>
  <si>
    <t>Atendente de chamado de alarme 20 horas semanais</t>
  </si>
  <si>
    <t>Auxiliar deAlmoxarifado 44 horas semanais</t>
  </si>
  <si>
    <t>Auxiliar deAlmoxarifado  40 horas semanais</t>
  </si>
  <si>
    <t>Auxiliar deAlmoxarifado  36 horas semanais</t>
  </si>
  <si>
    <t>Auxiliar deAlmoxarifado  33 horas semanais</t>
  </si>
  <si>
    <t>Auxiliar deAlmoxarifado 30 horas semanais</t>
  </si>
  <si>
    <t>Auxiliar deAlmoxarifado 24 horas semanais</t>
  </si>
  <si>
    <t>Auxiliar deAlmoxarifado  22 horas semanais</t>
  </si>
  <si>
    <t>Auxiliar deAlmoxarifado  20 horas semanais</t>
  </si>
  <si>
    <t>Auxilliar de Escritório 44 horas semanais</t>
  </si>
  <si>
    <t>Auxilliar de Escritório 40 horas semanais</t>
  </si>
  <si>
    <t>Auxilliar de Escritório 36 horas semanais</t>
  </si>
  <si>
    <t>Auxilliar de Escritório 33 horas semanais</t>
  </si>
  <si>
    <t>Auxilliar de Escritório 30 horas semanais</t>
  </si>
  <si>
    <t>Auxilliar de Escritório 24 horas semanais</t>
  </si>
  <si>
    <t>Auxilliar de Escritório 22 horas semanais</t>
  </si>
  <si>
    <t>Auxilliar de Escritório 20 horas semanais</t>
  </si>
  <si>
    <t>Auxiliar e servente de Manutenção Predial 44 horas semanais</t>
  </si>
  <si>
    <t>Auxiliar e servente de Manutenção Predial  40 horas semanais</t>
  </si>
  <si>
    <t>Auxiliar e servente de Manutenção Predial  36 horas semanais</t>
  </si>
  <si>
    <t>Auxiliar e servente de Manutenção Predial  33 horas semanais</t>
  </si>
  <si>
    <t>Auxiliar e servente de Manutenção Predial 30 horas semanais</t>
  </si>
  <si>
    <t>Auxiliar e servente de Manutenção Predial  24 horas semanais</t>
  </si>
  <si>
    <t>Auxiliar e servente de Manutenção Predial 22 horas semanais</t>
  </si>
  <si>
    <t>Auxiliar e servente de Manutenção Predial  20 horas semanais</t>
  </si>
  <si>
    <t>Auxiliar de Cozinha 44 horas semanais</t>
  </si>
  <si>
    <t>Auxiliar de Cozinha 40 horas semanais</t>
  </si>
  <si>
    <t>Auxiliar de Cozinha 36 horas semanais</t>
  </si>
  <si>
    <t>Auxiliar de Cozinha 33 horas semanais</t>
  </si>
  <si>
    <t>Auxiliar de Cozinha 30 horas semanais</t>
  </si>
  <si>
    <t>Auxiliar de Cozinha 24 horas semanais</t>
  </si>
  <si>
    <t>Auxiliar de Cozinha 22 horas semanais</t>
  </si>
  <si>
    <t>Auxiliar de Cozinha 20 horas semanais</t>
  </si>
  <si>
    <t>Catador de material reciclável 44 horas semanais</t>
  </si>
  <si>
    <t>Catador de material reciclável 40 horas semanais</t>
  </si>
  <si>
    <t>Catador de material reciclável 36 horas semanais</t>
  </si>
  <si>
    <t>Catador de material reciclável 33 horas semanais</t>
  </si>
  <si>
    <t>Catador de material reciclável 30 horas semanais</t>
  </si>
  <si>
    <t>Catador de material reciclável 24 horas semanais</t>
  </si>
  <si>
    <t>Catador de material reciclável 22 horas semanais</t>
  </si>
  <si>
    <t>Catador de material reciclável 20 horas semanais</t>
  </si>
  <si>
    <t>Coletor de lixo, limpeza urbana 44 horas semanais</t>
  </si>
  <si>
    <t>Coletor de lixo, limpeza urbana40 horas semanais</t>
  </si>
  <si>
    <t>Coletor de lixo, limpeza urbana 36 horas semanais</t>
  </si>
  <si>
    <t>Coletor de lixo, limpeza urbana 33 horas semanais</t>
  </si>
  <si>
    <t>Coletor de lixo, limpeza urbana 30 horas semanais</t>
  </si>
  <si>
    <t>Coletor de lixo, limpeza urbana 24 horas semanais</t>
  </si>
  <si>
    <t>Coletor de lixo, limpeza urbana 22 horas semanais</t>
  </si>
  <si>
    <t>Coletor de lixo, limpeza urbana 20 horas semanais</t>
  </si>
  <si>
    <t>Contínuo, Office-boy 44 horas semanais</t>
  </si>
  <si>
    <t>Contínuo, Office-boy 40 horas semanais</t>
  </si>
  <si>
    <t>Contínuo, Office-boy 36 horas semanais</t>
  </si>
  <si>
    <t>Contínuo, Office-boy 33 horas semanais</t>
  </si>
  <si>
    <t>Contínuo, Office-boy 30 horas semanais</t>
  </si>
  <si>
    <t>Contínuo, Office-boy 24 horas semanais</t>
  </si>
  <si>
    <t>Contínuo, Office-boy 22 horas semanais</t>
  </si>
  <si>
    <t>Contínuo, Office-boy 20 horas semanais</t>
  </si>
  <si>
    <t>Desinsetizador-controlador de pragas 44 horas semanais</t>
  </si>
  <si>
    <t>Desinsetizador-controlador de pragas 40 horas semanais</t>
  </si>
  <si>
    <t>Desinsetizador-controlador de pragas 36 horas semanais</t>
  </si>
  <si>
    <t>Desinsetizador-controlador de pragas 33 horas semanais</t>
  </si>
  <si>
    <t>Desinsetizador-controlador de pragas 30 horas semanais</t>
  </si>
  <si>
    <t>Desinsetizador-controlador de pragas 24 horas semanais</t>
  </si>
  <si>
    <t>Desinsetizador-controlador de pragas 22 horas semanais</t>
  </si>
  <si>
    <t>Desinsetizador-controlador de pragas 20 horas semanais</t>
  </si>
  <si>
    <t>Copeiro 44 horas semanais</t>
  </si>
  <si>
    <t>Copeiro 40 horas semanais</t>
  </si>
  <si>
    <t>Copeiro 36 horas semanais</t>
  </si>
  <si>
    <t>Copeiro 33 horas semanais</t>
  </si>
  <si>
    <t>Copeiro 30 horas semanais</t>
  </si>
  <si>
    <t>Copeiro 24 horas semanais</t>
  </si>
  <si>
    <t>Copeiro 22 horas semanais</t>
  </si>
  <si>
    <t>Copeiro 20 horas semanais</t>
  </si>
  <si>
    <t>Cozinheiro 44 horas semanais</t>
  </si>
  <si>
    <t>Cozinheiro 40 horas semanais</t>
  </si>
  <si>
    <t>Cozinheiro 36 horas semanais</t>
  </si>
  <si>
    <t>Cozinheiro 33 horas semanais</t>
  </si>
  <si>
    <t>Cozinheiro 30 horas semanais</t>
  </si>
  <si>
    <t>Cozinheiro 24 horas semanais</t>
  </si>
  <si>
    <t>Cozinheiro 22 horas semanais</t>
  </si>
  <si>
    <t>Cozinheiro 20 horas semanais</t>
  </si>
  <si>
    <t>Merendeiro 44 horas semanais</t>
  </si>
  <si>
    <t>Merendeiro 40 horas semanais</t>
  </si>
  <si>
    <t>Merendeiro 36 horas semanais</t>
  </si>
  <si>
    <t>Merendeiro 33 horas semanais</t>
  </si>
  <si>
    <t>Merendeiro 30 horas semanais</t>
  </si>
  <si>
    <t>Merendeiro 24 horas semanais</t>
  </si>
  <si>
    <t>Merendeiro 22 horas semanais</t>
  </si>
  <si>
    <t>Merendeiro 20 horas semanais</t>
  </si>
  <si>
    <t>Guardador de Veículos 44 horas semanais</t>
  </si>
  <si>
    <t>Guardador de Veículos 40 horas semanais</t>
  </si>
  <si>
    <t>Guardador de Veículos 36 horas semanais</t>
  </si>
  <si>
    <t>Guardador de Veículos 33 horas semanais</t>
  </si>
  <si>
    <t>Guardador de Veículos 30 horas semanais</t>
  </si>
  <si>
    <t>Guardador de Veículos 24 horas semanais</t>
  </si>
  <si>
    <t>Guardador de Veículos 22 horas semanais</t>
  </si>
  <si>
    <t>Guardador de Veículos 20 horas semanais</t>
  </si>
  <si>
    <t>Limpador Alpinista 44 horas semanais</t>
  </si>
  <si>
    <t>Limpador Alpinista 40 horas semanais</t>
  </si>
  <si>
    <t>Limpador Alpinista 36 horas semanais</t>
  </si>
  <si>
    <t>Limpador Alpinista 33 horas semanais</t>
  </si>
  <si>
    <t>Limpador Alpinista 30 horas semanais</t>
  </si>
  <si>
    <t>Limpador Alpinista 24 horas semanais</t>
  </si>
  <si>
    <t>Limpador Alpinista 22 horas semanais</t>
  </si>
  <si>
    <t>Limpador Alpinista 20 horas semanais</t>
  </si>
  <si>
    <t>Monitor-auxiliar de creche 44 horas semanais</t>
  </si>
  <si>
    <t>Monitor-auxiliar de creche 40 horas semanais</t>
  </si>
  <si>
    <t>Monitor-auxiliar de creche 36 horas semanais</t>
  </si>
  <si>
    <t>Monitor-auxiliar de creche 33 horas semanais</t>
  </si>
  <si>
    <t>Monitor-auxiliar de creche 30 horas semanais</t>
  </si>
  <si>
    <t>Monitor-auxiliar de creche 24 horas semanais</t>
  </si>
  <si>
    <t>Monitor-auxiliar de creche 22 horas semanais</t>
  </si>
  <si>
    <t>Monitor-auxiliar de creche 20 horas semanais</t>
  </si>
  <si>
    <t>Porteiro emp. Pública 44 horas semanais</t>
  </si>
  <si>
    <t>Repositor de Mercadoria 44 horas semanais</t>
  </si>
  <si>
    <t>Repositor de Mercadoria 40 horas semanais</t>
  </si>
  <si>
    <t>Repositor de Mercadoria 36 horas semanais</t>
  </si>
  <si>
    <t>Repositor de Mercadoria 33 horas semanais</t>
  </si>
  <si>
    <t>Repositor de Mercadoria 30 horas semanais</t>
  </si>
  <si>
    <t>Repositor de Mercadoria 24 horas semanais</t>
  </si>
  <si>
    <t>Repositor de Mercadoria 22 horas semanais</t>
  </si>
  <si>
    <t>Repositor de Mercadoria 20 horas semanais</t>
  </si>
  <si>
    <t>Varredor de Rua-Gari-Limpeza Urbana 44 horas semanais</t>
  </si>
  <si>
    <t>Varredor de Rua-Gari-Limpeza Urbana 40 horas semanais</t>
  </si>
  <si>
    <t>Varredor de Rua-Gari-Limpeza Urbana 36 horas semanais</t>
  </si>
  <si>
    <t>Varredor de Rua-Gari-Limpeza Urbana 33 horas semanais</t>
  </si>
  <si>
    <t>Varredor de Rua-Gari-Limpeza Urbana 30 horas semanais</t>
  </si>
  <si>
    <t>Varredor de Rua-Gari-Limpeza Urbana 24 horas semanais</t>
  </si>
  <si>
    <t>Varredor de Rua-Gari-Limpeza Urbana 22 horas semanais</t>
  </si>
  <si>
    <t>Varredor de Rua-Gari-Limpeza Urbana 20 horas semanais</t>
  </si>
  <si>
    <t>Zelador 44 horas semanais</t>
  </si>
  <si>
    <t>Zelador 40 horas semanais</t>
  </si>
  <si>
    <t>Zelador 36 horas semanais</t>
  </si>
  <si>
    <t>Zelador 33 horas semanais</t>
  </si>
  <si>
    <t>Zelador 30 horas semanais</t>
  </si>
  <si>
    <t>Zelador 24 horas semanais</t>
  </si>
  <si>
    <t>Zelador 22 horas semanais</t>
  </si>
  <si>
    <t>Zelador 20 horas semanais</t>
  </si>
  <si>
    <t>Vale Alimentação - Unitário</t>
  </si>
  <si>
    <t xml:space="preserve">    Desconto 19%</t>
  </si>
  <si>
    <t>Benefício Apoio Familiar (R$)</t>
  </si>
  <si>
    <t>Contribuição Patronal (R$)</t>
  </si>
  <si>
    <t>Piso Salarial - Porto Alegre</t>
  </si>
  <si>
    <t>Piso Salarial - Caxias</t>
  </si>
  <si>
    <t>REMUNERAÇÃO - SIEMACO - RS (10,90% de Reajuste) 2022</t>
  </si>
  <si>
    <t>Jaleco Manga Curta</t>
  </si>
  <si>
    <t>Jaleco Manga Longa</t>
  </si>
  <si>
    <t>Calça Bege</t>
  </si>
  <si>
    <t>Botina</t>
  </si>
  <si>
    <t>CUSTO MENSAL DOS EPI's PARA 1 COLABORADOR</t>
  </si>
  <si>
    <t>Avental</t>
  </si>
  <si>
    <t xml:space="preserve">UNIFORMES </t>
  </si>
  <si>
    <t xml:space="preserve">EPI's </t>
  </si>
  <si>
    <t>Máscara Semifacial</t>
  </si>
  <si>
    <t>Caixa</t>
  </si>
  <si>
    <t>Máscara descartável (caixa c/60 unidades)</t>
  </si>
  <si>
    <t>Touca descartável (caixa c/60 unidades)</t>
  </si>
  <si>
    <t>Oculos de Segurança</t>
  </si>
  <si>
    <t>Luva de borracha</t>
  </si>
  <si>
    <t>Luva latex Caixa c/ 200 pares</t>
  </si>
  <si>
    <t>Pró Pé (caixa c/200 unidades)</t>
  </si>
  <si>
    <t>A</t>
  </si>
  <si>
    <t>Planilha de Custo e Formação de Preços</t>
  </si>
  <si>
    <t>Licitação nº: 1/2018</t>
  </si>
  <si>
    <t>Discriminação dos Serviços (dados referentes à contratação)</t>
  </si>
  <si>
    <t>Data de apresentação da proposta (dia/mês/ano)</t>
  </si>
  <si>
    <t>B</t>
  </si>
  <si>
    <t>Município/UF</t>
  </si>
  <si>
    <t>Porto Alegre/RS</t>
  </si>
  <si>
    <t>C</t>
  </si>
  <si>
    <t>Ano do Acordo, Convenção ou Sentença Normativa em Dissídio Coletivo</t>
  </si>
  <si>
    <t>D</t>
  </si>
  <si>
    <t>Número de meses de execução contratual</t>
  </si>
  <si>
    <t xml:space="preserve">ANEXO ------ A
MÃO DE OBRA
MÃO DE OBRA VINCULADA À EXECUÇÃO CONTRATUAL
</t>
  </si>
  <si>
    <t>Dados complementares para composição dos custos referente à mão de obra</t>
  </si>
  <si>
    <t>Tipo de serviço (mesmo serviço com características distintas)</t>
  </si>
  <si>
    <t xml:space="preserve">Técnico de Biotério </t>
  </si>
  <si>
    <t>Salário normativo da categoria profissional</t>
  </si>
  <si>
    <t>Categoria profissional (vinculada à execução contratual)</t>
  </si>
  <si>
    <t>Preparador de material hospitalar</t>
  </si>
  <si>
    <t>Data base da categoria (dia/mês/ano)</t>
  </si>
  <si>
    <t>Nota: Deverá ser elaborado um quadro para cada tipo de serviço</t>
  </si>
  <si>
    <t xml:space="preserve">                                                                     MÓDULO 1: COMPOSIÇÃO DA REMUNERAÇÃO</t>
  </si>
  <si>
    <t xml:space="preserve">Composição da Remuneração </t>
  </si>
  <si>
    <t>%/ Hrs.</t>
  </si>
  <si>
    <t xml:space="preserve">Valor (R$) </t>
  </si>
  <si>
    <t>Salário-base</t>
  </si>
  <si>
    <t>Adicional Insalubridade</t>
  </si>
  <si>
    <t>Súmula TST 444</t>
  </si>
  <si>
    <t>Adicional noturno</t>
  </si>
  <si>
    <t>E</t>
  </si>
  <si>
    <t>Hora noturna adicional</t>
  </si>
  <si>
    <t>F</t>
  </si>
  <si>
    <t>G</t>
  </si>
  <si>
    <t>H</t>
  </si>
  <si>
    <t>Outros</t>
  </si>
  <si>
    <t>Total da Remuneração</t>
  </si>
  <si>
    <t>MÓDULO 2 : BENEFÍCIOS MENSAIS E DIÁRIOS</t>
  </si>
  <si>
    <t>Benefícios Mensais e Diários</t>
  </si>
  <si>
    <t>Valor (R$)</t>
  </si>
  <si>
    <t xml:space="preserve">      A.1) Valor da passagem do transporte coletivo no município de prestação dos serviços:</t>
  </si>
  <si>
    <t xml:space="preserve">      A.2) Quantidade de passagens por dia por empregado:</t>
  </si>
  <si>
    <t xml:space="preserve">Auxílio-alimentação  (Vales, cesta básica, etc.)                   </t>
  </si>
  <si>
    <t xml:space="preserve">      B.1) Valor do auxílio-alimentação :  Diário/Mensal</t>
  </si>
  <si>
    <t>Assistência médica e familiar</t>
  </si>
  <si>
    <t>Participação nos Lucros</t>
  </si>
  <si>
    <t>Outros (Cesta Básica)</t>
  </si>
  <si>
    <t>Total de Benefícios Mensais e Diários</t>
  </si>
  <si>
    <t>Nota: o valor informado deverá ser o custo real do insumo (descontado o valor eventualmente pago pelo empregado).</t>
  </si>
  <si>
    <t>MÓDULO 3: INSUMOS DIVERSOS</t>
  </si>
  <si>
    <t>Insumos Diversos</t>
  </si>
  <si>
    <t>Uniformes</t>
  </si>
  <si>
    <t xml:space="preserve">Materiais </t>
  </si>
  <si>
    <t>Outros (especificar)</t>
  </si>
  <si>
    <t>Total de Insumos Diversos</t>
  </si>
  <si>
    <t>Nota: Valores mensais por empregado</t>
  </si>
  <si>
    <r>
      <t xml:space="preserve">                                                                  MÓDULO 4: ENCARGOS SOCIAIS E TRABALHISTAS
                                                              </t>
    </r>
    <r>
      <rPr>
        <b/>
        <sz val="11"/>
        <rFont val="Arial"/>
        <family val="2"/>
      </rPr>
      <t>Submódulo 4.1 - Encargos Previdenciários e FGTS</t>
    </r>
  </si>
  <si>
    <t>4.1</t>
  </si>
  <si>
    <t>Encargos Previdenciários e FGTS</t>
  </si>
  <si>
    <t>INSS</t>
  </si>
  <si>
    <t>SESI ou SESC</t>
  </si>
  <si>
    <t>SENAI ou SENAC</t>
  </si>
  <si>
    <t>INCRA</t>
  </si>
  <si>
    <t>Salário educação</t>
  </si>
  <si>
    <t>FGTS</t>
  </si>
  <si>
    <r>
      <t xml:space="preserve">Seguro acidente de trabalho </t>
    </r>
    <r>
      <rPr>
        <b/>
        <sz val="10"/>
        <color theme="1"/>
        <rFont val="Arial"/>
        <family val="2"/>
      </rPr>
      <t xml:space="preserve"> (Riscos Ambientais do Trabalho - RAT)</t>
    </r>
  </si>
  <si>
    <t>SEBRAE</t>
  </si>
  <si>
    <t>Nota (1) - Os percentuais dos encargos previdenciários e FGTS são aqueles estabelecidos pela legislação vigente.
Nota (2) - Percentuais incidentes sobre a remunerações.</t>
  </si>
  <si>
    <t>Submódulo 4.2 - 13º Salário e Adicional de Férias</t>
  </si>
  <si>
    <t>4.2</t>
  </si>
  <si>
    <t>13º Salário</t>
  </si>
  <si>
    <r>
      <t xml:space="preserve">13º Salário                                                                         </t>
    </r>
    <r>
      <rPr>
        <b/>
        <sz val="10"/>
        <color indexed="10"/>
        <rFont val="Arial"/>
        <family val="2"/>
      </rPr>
      <t/>
    </r>
  </si>
  <si>
    <t>Subtotal</t>
  </si>
  <si>
    <t xml:space="preserve">Incidência do submódulo 4.1 sobre 13º Salário </t>
  </si>
  <si>
    <t>Submódulo 4.3 - Afastamento Maternidade</t>
  </si>
  <si>
    <t>4.3</t>
  </si>
  <si>
    <t>Afastamento Maternidade</t>
  </si>
  <si>
    <t xml:space="preserve">Incidência do submódulo 4.1 sobre o afastamento maternidade </t>
  </si>
  <si>
    <t>Submódulo 4.4 - Provisão para Rescisão</t>
  </si>
  <si>
    <t>4.4</t>
  </si>
  <si>
    <t>Provisão para Rescisão</t>
  </si>
  <si>
    <r>
      <t xml:space="preserve">Aviso-prévio indenizado                            </t>
    </r>
    <r>
      <rPr>
        <b/>
        <sz val="10"/>
        <color indexed="10"/>
        <rFont val="Arial"/>
        <family val="2"/>
      </rPr>
      <t xml:space="preserve">                       </t>
    </r>
  </si>
  <si>
    <t>Incidência do FGTS e contribuições sociais sobre o aviso-prévio indenizado</t>
  </si>
  <si>
    <t>C.A</t>
  </si>
  <si>
    <t xml:space="preserve">Multa do FGTS e contribuições sociais sobre o aviso-prévio indenizado </t>
  </si>
  <si>
    <r>
      <t xml:space="preserve">Aviso-previo trabalhado                     </t>
    </r>
    <r>
      <rPr>
        <b/>
        <sz val="10"/>
        <color indexed="10"/>
        <rFont val="Arial"/>
        <family val="2"/>
      </rPr>
      <t xml:space="preserve">
                                                         Cálculo do valor= [(7/30)xRem]/20meses do contrato  </t>
    </r>
  </si>
  <si>
    <t>Incidência do submódulo 4.1 sobre o aviso-prévio trabalhado</t>
  </si>
  <si>
    <t>F.A</t>
  </si>
  <si>
    <t xml:space="preserve">Multa do FGTS e contribuições sociais sobre o aviso-prévio trabalhado  </t>
  </si>
  <si>
    <t>4.5 - Custo de Reposição do Profissional Ausente</t>
  </si>
  <si>
    <t>4.5</t>
  </si>
  <si>
    <t>Composição do Custo de Reposição do Profissional Ausente</t>
  </si>
  <si>
    <t>Férias e Adicional de Férias</t>
  </si>
  <si>
    <t xml:space="preserve">Ausência por doença                                             </t>
  </si>
  <si>
    <t xml:space="preserve">Licença-paternidade                                  </t>
  </si>
  <si>
    <t xml:space="preserve">Ausências legais                                                     </t>
  </si>
  <si>
    <t xml:space="preserve">Ausência por acidente de trabalho    </t>
  </si>
  <si>
    <t>Incidência do submódulo 4.1 sobre o Custo de Reposição</t>
  </si>
  <si>
    <t>Quadro-resumo - Módulo 4 - Encargos Sociais e Trabalhistas</t>
  </si>
  <si>
    <t>Módulo 4 - Encargos Sociais e Trabalhistas</t>
  </si>
  <si>
    <t xml:space="preserve">Encargos previdenciários e FGTS </t>
  </si>
  <si>
    <t xml:space="preserve">13º salário </t>
  </si>
  <si>
    <t>Afastamento maternidade</t>
  </si>
  <si>
    <t>Custo de rescisão</t>
  </si>
  <si>
    <t>Custo de reposição do profissional ausente</t>
  </si>
  <si>
    <t>4.6</t>
  </si>
  <si>
    <t>MÓDULO 5 - CUSTOS INDIRETOS, LUCRO E TRIBUTOS</t>
  </si>
  <si>
    <t xml:space="preserve">Custos Indiretos, Lucro e Tributos </t>
  </si>
  <si>
    <t>BASE DE CÁLCULO DOS CUSTOS INDIRETOS  = (Total da Remuneração + Total dos Benefícios Mensais e Diários + Total de Insumos Diversos + Total do Quadro-resumo do Módulo 4 de Encargos Sociais e Trabalhistas)</t>
  </si>
  <si>
    <t>Custos Indiretos</t>
  </si>
  <si>
    <t>BASE DE CÁLCULO DO LUCRO = (Total da Remuneração + Total dos Benefícios Mensais e Diários + Total de Insumos Diversos + Total do Quadro-resumo do Módulo 4 de Encargos Sociais e Trabalhistas + Custos Indiretos)</t>
  </si>
  <si>
    <t>Lucro</t>
  </si>
  <si>
    <t>BASE DE CÁLCULO DOS TRIBUTOS = (Total da Remuneração + Total dos Benefícios Mensais e Diários + Total de Insumos Diversos + Total do Quadro-resumo do Módulo 4 de Encargos Sociais e Trabalhistas + Custos Indiretos + Lucro)</t>
  </si>
  <si>
    <t>Tributos</t>
  </si>
  <si>
    <t>C.1    Tributos Federais (especificar)</t>
  </si>
  <si>
    <t>-</t>
  </si>
  <si>
    <r>
      <t xml:space="preserve">  </t>
    </r>
    <r>
      <rPr>
        <b/>
        <sz val="10"/>
        <rFont val="Arial"/>
        <family val="2"/>
      </rPr>
      <t xml:space="preserve">a) Cofins   </t>
    </r>
    <r>
      <rPr>
        <sz val="8.5"/>
        <rFont val="Arial"/>
        <family val="2"/>
      </rPr>
      <t>(depende do regime de tributação 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</si>
  <si>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8.5"/>
        <rFont val="Arial"/>
        <family val="2"/>
      </rPr>
      <t xml:space="preserve">(depende do regime de tributação ) </t>
    </r>
  </si>
  <si>
    <t xml:space="preserve">IRPJ e CSLL </t>
  </si>
  <si>
    <t>C.2   Tributos Estaduais (especificar)</t>
  </si>
  <si>
    <t>C.3   Tributos Municipais (especificar):</t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</si>
  <si>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</t>
    </r>
  </si>
  <si>
    <t>TOTAL LUCRO+ CUSTOS INDIRETOS+TRIBUTOS</t>
  </si>
  <si>
    <t xml:space="preserve">Percentual Total e Valor Total de Tributos  </t>
  </si>
  <si>
    <t>Nota (1): Custos Indiretos, Lucro e Tributos por empregado
Nota (2): O valor referente a tributos é obtido aplicando-se o percentual sobre o valor do faturamento</t>
  </si>
  <si>
    <r>
      <t xml:space="preserve">ANEXO -------B
</t>
    </r>
    <r>
      <rPr>
        <b/>
        <sz val="11"/>
        <rFont val="Arial"/>
        <family val="2"/>
      </rPr>
      <t xml:space="preserve">Quadro-resumo do Custo por Empregado
</t>
    </r>
  </si>
  <si>
    <t>Mão de obra vinculada à execução contratual (valor por empregado)</t>
  </si>
  <si>
    <t>Módulo 1 - Composição da Remuneração</t>
  </si>
  <si>
    <t>Módulo 2 - Benefícios Mensais e Diários</t>
  </si>
  <si>
    <t>Módulo 3 - Insumo Diversos (uniformes, materiais, equipamentos e outros)</t>
  </si>
  <si>
    <t>Subtotal (A + B + C + D)</t>
  </si>
  <si>
    <t>Módulo 5 - Custos Indiretos, Lucro e Tributos</t>
  </si>
  <si>
    <t>Valor total por empregado</t>
  </si>
  <si>
    <t xml:space="preserve">                                           </t>
  </si>
  <si>
    <t>ANEXO -------C
Quadro-resumo - VALOR MENSAL DOS SERVIÇOS</t>
  </si>
  <si>
    <t>Tipo de serviço 
(A)</t>
  </si>
  <si>
    <t>Valor proposto por empregado 
(B)</t>
  </si>
  <si>
    <t>Quantidade de empregados por posto 
(C)</t>
  </si>
  <si>
    <t>Valor proposto por posto
(D) = (B x C)</t>
  </si>
  <si>
    <t>Quantidade de postos 
(E)</t>
  </si>
  <si>
    <t>Valor total do serviço 
(F) = (D x E)</t>
  </si>
  <si>
    <t>VALOR MENSAL DOS SERVIÇOS (I+ II + III +...)</t>
  </si>
  <si>
    <t>ANEXO -----D
Quadro-demonstrativo - VALOR GLOBAL DA PROPOSTA</t>
  </si>
  <si>
    <t>Valor global da proposta</t>
  </si>
  <si>
    <t>Descrição</t>
  </si>
  <si>
    <t>Valor proposto por unidade de medida (*) - MESES</t>
  </si>
  <si>
    <t>Valor mensal do serviço</t>
  </si>
  <si>
    <t>Valor global da proposta (valor mensal do serviço x nº de meses do contrato)</t>
  </si>
  <si>
    <t>Nota (1): Informar o valor da unidade de medida por tipo de serviço</t>
  </si>
  <si>
    <t>ONDREPSB RS LIMPEZA E SERVIÇOS ESPECIAS LTD</t>
  </si>
  <si>
    <t>CNPJ 10.859.014/0001-19</t>
  </si>
  <si>
    <t>Endereço: Rua Dom Pedro II Nº 381-B - São João   Porto Alegre /RS CEP 90.550-142</t>
  </si>
  <si>
    <t>Telefone:  (51)3374.9800   (48)2106.1500</t>
  </si>
  <si>
    <t>Email: comercial@ondrepsb.com.br</t>
  </si>
  <si>
    <t>SEAC/RS -  RS000099/2016</t>
  </si>
  <si>
    <t>Benefício Social Familiar</t>
  </si>
  <si>
    <t>EPI's</t>
  </si>
  <si>
    <t>Seguro de Vida</t>
  </si>
  <si>
    <t>Nº do processo: 23103.003992/2017-21</t>
  </si>
  <si>
    <t>Licitação nº: 001/2018</t>
  </si>
  <si>
    <t>Dia: 24/01/2018</t>
  </si>
  <si>
    <t>Feriados Trabalhados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</si>
</sst>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&quot;R$&quot;\ #,##0;\-&quot;R$&quot;\ #,##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* #,##0.00\ [$€]_-;\-* #,##0.00\ [$€]_-;_-* &quot;-&quot;??\ [$€]_-;_-@_-"/>
    <numFmt numFmtId="167" formatCode="&quot; R$ &quot;#,##0.00&quot; &quot;;&quot; R$ (&quot;#,##0.00&quot;)&quot;;&quot; R$ -&quot;#&quot; &quot;;@&quot; &quot;"/>
    <numFmt numFmtId="168" formatCode="&quot;R$ &quot;#,##0_);\(&quot;R$ &quot;#,##0\)"/>
    <numFmt numFmtId="169" formatCode="[$R$-416]&quot; &quot;#,##0.00;[Red]&quot;-&quot;[$R$-416]&quot; &quot;#,##0.00"/>
    <numFmt numFmtId="170" formatCode="&quot;R$ &quot;#,##0.00_);[Red]\(&quot;R$ &quot;#,##0.00\)"/>
    <numFmt numFmtId="171" formatCode="&quot;R$&quot;#,##0_);\(&quot;R$&quot;#,##0\)"/>
    <numFmt numFmtId="172" formatCode="#,##0.000000_);\(#,##0.000000\)"/>
    <numFmt numFmtId="173" formatCode="0.000%"/>
    <numFmt numFmtId="174" formatCode="* #,##0.00\ ;* \(#,##0.00\);* \-#\ ;@\ "/>
    <numFmt numFmtId="175" formatCode="_(&quot;R$ &quot;* #,##0.00_);_(&quot;R$ &quot;* \(#,##0.00\);_(&quot;R$ &quot;* \-??_);_(@_)"/>
    <numFmt numFmtId="176" formatCode="_(* #,##0.00_);_(* \(#,##0.00\);_(* \-??_);_(@_)"/>
    <numFmt numFmtId="177" formatCode="&quot;R$ &quot;#,##0.00"/>
    <numFmt numFmtId="178" formatCode="&quot;R$&quot;#,##0;\-&quot;R$&quot;#,##0"/>
    <numFmt numFmtId="179" formatCode="&quot;R$ &quot;#,##0.00_);\(&quot;R$ &quot;#,##0.00\)"/>
    <numFmt numFmtId="180" formatCode="0.0%"/>
    <numFmt numFmtId="181" formatCode="&quot;R$&quot;\ #,##0.00"/>
    <numFmt numFmtId="182" formatCode="_(&quot;R$&quot;* #,##0.00_);_(&quot;R$&quot;* \(#,##0.00\);_(&quot;R$&quot;* \-??_);_(@_)"/>
    <numFmt numFmtId="183" formatCode="&quot;$&quot;#,##0.00"/>
    <numFmt numFmtId="184" formatCode="0.0000%"/>
  </numFmts>
  <fonts count="45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16"/>
      <color theme="1"/>
      <name val="Arial"/>
      <family val="2"/>
    </font>
    <font>
      <sz val="11"/>
      <color rgb="FF000000"/>
      <name val="Arial1"/>
    </font>
    <font>
      <sz val="11"/>
      <color indexed="8"/>
      <name val="Calibri"/>
      <family val="2"/>
    </font>
    <font>
      <b/>
      <i/>
      <u/>
      <sz val="8"/>
      <color theme="1"/>
      <name val="Arial"/>
      <family val="2"/>
    </font>
    <font>
      <b/>
      <sz val="15"/>
      <color indexed="56"/>
      <name val="Calibri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4"/>
      <color rgb="FFFF0000"/>
      <name val="Arial"/>
      <family val="2"/>
    </font>
    <font>
      <sz val="11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1.5"/>
      <color indexed="10"/>
      <name val="Arial"/>
      <family val="2"/>
    </font>
    <font>
      <b/>
      <sz val="18"/>
      <name val="Times New Roman"/>
      <family val="1"/>
    </font>
    <font>
      <b/>
      <sz val="9.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46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2" tint="-9.9978637043366805E-2"/>
        <b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26">
    <xf numFmtId="0" fontId="0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7" fillId="0" borderId="0">
      <alignment horizontal="center"/>
    </xf>
    <xf numFmtId="0" fontId="7" fillId="0" borderId="0">
      <alignment horizontal="center" textRotation="9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4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169" fontId="1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ill="0" applyBorder="0" applyAlignment="0" applyProtection="0"/>
    <xf numFmtId="168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5" fontId="5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12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170" fontId="17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0" fontId="5" fillId="0" borderId="0"/>
    <xf numFmtId="9" fontId="5" fillId="0" borderId="0" applyBorder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4" fontId="5" fillId="0" borderId="0" applyBorder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13" fillId="0" borderId="0"/>
    <xf numFmtId="176" fontId="5" fillId="0" borderId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4" fillId="0" borderId="0" applyNumberFormat="0" applyBorder="0" applyProtection="0">
      <alignment horizontal="center"/>
    </xf>
    <xf numFmtId="0" fontId="24" fillId="0" borderId="0" applyNumberFormat="0" applyBorder="0" applyProtection="0">
      <alignment horizontal="center" textRotation="90"/>
    </xf>
    <xf numFmtId="178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175" fontId="5" fillId="0" borderId="0" applyFill="0" applyBorder="0" applyAlignment="0" applyProtection="0"/>
    <xf numFmtId="0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0" applyNumberFormat="0" applyBorder="0" applyProtection="0"/>
    <xf numFmtId="169" fontId="26" fillId="0" borderId="0" applyBorder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75" fontId="18" fillId="0" borderId="0" applyBorder="0" applyProtection="0"/>
    <xf numFmtId="9" fontId="28" fillId="0" borderId="0" applyBorder="0" applyProtection="0"/>
    <xf numFmtId="9" fontId="5" fillId="0" borderId="0" applyBorder="0" applyProtection="0"/>
    <xf numFmtId="0" fontId="18" fillId="0" borderId="0"/>
    <xf numFmtId="0" fontId="13" fillId="0" borderId="0"/>
    <xf numFmtId="44" fontId="1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4" fillId="9" borderId="0" applyNumberFormat="0" applyBorder="0" applyAlignment="0" applyProtection="0"/>
  </cellStyleXfs>
  <cellXfs count="218">
    <xf numFmtId="0" fontId="0" fillId="0" borderId="0" xfId="0"/>
    <xf numFmtId="174" fontId="20" fillId="0" borderId="0" xfId="289" applyFont="1" applyBorder="1" applyAlignment="1" applyProtection="1">
      <alignment horizontal="right" vertical="center"/>
    </xf>
    <xf numFmtId="0" fontId="5" fillId="0" borderId="0" xfId="97"/>
    <xf numFmtId="0" fontId="22" fillId="0" borderId="0" xfId="284" applyFont="1" applyAlignment="1">
      <alignment vertical="center"/>
    </xf>
    <xf numFmtId="0" fontId="22" fillId="0" borderId="0" xfId="284" applyFont="1" applyAlignment="1">
      <alignment horizontal="center" vertical="center"/>
    </xf>
    <xf numFmtId="0" fontId="21" fillId="4" borderId="4" xfId="284" applyFont="1" applyFill="1" applyBorder="1" applyAlignment="1">
      <alignment horizontal="center" vertical="center" wrapText="1"/>
    </xf>
    <xf numFmtId="0" fontId="22" fillId="4" borderId="4" xfId="284" applyFont="1" applyFill="1" applyBorder="1" applyAlignment="1">
      <alignment horizontal="center" vertical="center" wrapText="1"/>
    </xf>
    <xf numFmtId="174" fontId="22" fillId="4" borderId="4" xfId="289" applyFont="1" applyFill="1" applyBorder="1" applyAlignment="1" applyProtection="1">
      <alignment horizontal="center" vertical="center" wrapText="1"/>
    </xf>
    <xf numFmtId="0" fontId="5" fillId="0" borderId="0" xfId="284" applyAlignment="1">
      <alignment vertical="center"/>
    </xf>
    <xf numFmtId="0" fontId="5" fillId="0" borderId="4" xfId="284" applyBorder="1" applyAlignment="1">
      <alignment vertical="center" wrapText="1"/>
    </xf>
    <xf numFmtId="0" fontId="5" fillId="0" borderId="4" xfId="284" applyBorder="1" applyAlignment="1">
      <alignment horizontal="center" vertical="center"/>
    </xf>
    <xf numFmtId="1" fontId="5" fillId="0" borderId="4" xfId="284" applyNumberFormat="1" applyBorder="1" applyAlignment="1">
      <alignment horizontal="center" vertical="center"/>
    </xf>
    <xf numFmtId="164" fontId="23" fillId="0" borderId="4" xfId="294" applyFont="1" applyFill="1" applyBorder="1" applyAlignment="1" applyProtection="1">
      <alignment horizontal="right" vertical="center"/>
      <protection locked="0" hidden="1"/>
    </xf>
    <xf numFmtId="0" fontId="5" fillId="0" borderId="0" xfId="284" applyAlignment="1">
      <alignment horizontal="center" vertical="center"/>
    </xf>
    <xf numFmtId="165" fontId="5" fillId="0" borderId="0" xfId="176"/>
    <xf numFmtId="0" fontId="5" fillId="0" borderId="0" xfId="6"/>
    <xf numFmtId="0" fontId="14" fillId="6" borderId="4" xfId="6" applyFont="1" applyFill="1" applyBorder="1" applyAlignment="1">
      <alignment horizontal="center" vertical="center"/>
    </xf>
    <xf numFmtId="0" fontId="14" fillId="6" borderId="4" xfId="6" applyFont="1" applyFill="1" applyBorder="1" applyAlignment="1">
      <alignment textRotation="45" wrapText="1"/>
    </xf>
    <xf numFmtId="165" fontId="14" fillId="6" borderId="4" xfId="176" applyFont="1" applyFill="1" applyBorder="1" applyAlignment="1">
      <alignment textRotation="45" wrapText="1"/>
    </xf>
    <xf numFmtId="0" fontId="5" fillId="0" borderId="4" xfId="6" applyBorder="1"/>
    <xf numFmtId="0" fontId="5" fillId="0" borderId="4" xfId="6" applyBorder="1" applyAlignment="1">
      <alignment horizontal="center"/>
    </xf>
    <xf numFmtId="165" fontId="0" fillId="0" borderId="4" xfId="176" applyFont="1" applyBorder="1"/>
    <xf numFmtId="165" fontId="5" fillId="0" borderId="4" xfId="6" applyNumberFormat="1" applyBorder="1"/>
    <xf numFmtId="165" fontId="5" fillId="0" borderId="4" xfId="176" applyBorder="1"/>
    <xf numFmtId="0" fontId="5" fillId="5" borderId="0" xfId="6" applyFill="1"/>
    <xf numFmtId="0" fontId="14" fillId="6" borderId="4" xfId="6" applyFont="1" applyFill="1" applyBorder="1" applyAlignment="1">
      <alignment horizontal="center" vertical="center" textRotation="45"/>
    </xf>
    <xf numFmtId="0" fontId="5" fillId="0" borderId="4" xfId="6" applyFill="1" applyBorder="1"/>
    <xf numFmtId="165" fontId="0" fillId="7" borderId="4" xfId="176" applyFont="1" applyFill="1" applyBorder="1"/>
    <xf numFmtId="0" fontId="5" fillId="0" borderId="4" xfId="6" applyFont="1" applyFill="1" applyBorder="1"/>
    <xf numFmtId="0" fontId="5" fillId="0" borderId="4" xfId="6" applyFont="1" applyBorder="1" applyAlignment="1">
      <alignment horizontal="center"/>
    </xf>
    <xf numFmtId="0" fontId="14" fillId="6" borderId="4" xfId="6" applyFont="1" applyFill="1" applyBorder="1" applyAlignment="1">
      <alignment horizontal="center" textRotation="45" wrapText="1"/>
    </xf>
    <xf numFmtId="0" fontId="14" fillId="2" borderId="0" xfId="6" applyFont="1" applyFill="1"/>
    <xf numFmtId="164" fontId="14" fillId="2" borderId="0" xfId="14" applyFont="1" applyFill="1"/>
    <xf numFmtId="9" fontId="5" fillId="0" borderId="4" xfId="415" applyFont="1" applyBorder="1" applyAlignment="1">
      <alignment horizontal="center"/>
    </xf>
    <xf numFmtId="0" fontId="5" fillId="7" borderId="0" xfId="6" applyFill="1"/>
    <xf numFmtId="43" fontId="5" fillId="0" borderId="4" xfId="414" applyFont="1" applyBorder="1"/>
    <xf numFmtId="165" fontId="0" fillId="8" borderId="4" xfId="176" applyFont="1" applyFill="1" applyBorder="1"/>
    <xf numFmtId="165" fontId="0" fillId="2" borderId="4" xfId="176" applyFont="1" applyFill="1" applyBorder="1"/>
    <xf numFmtId="1" fontId="5" fillId="0" borderId="4" xfId="284" applyNumberFormat="1" applyFill="1" applyBorder="1" applyAlignment="1">
      <alignment horizontal="center" vertical="center"/>
    </xf>
    <xf numFmtId="174" fontId="22" fillId="4" borderId="5" xfId="289" applyFont="1" applyFill="1" applyBorder="1" applyAlignment="1" applyProtection="1">
      <alignment horizontal="center" vertical="center" wrapText="1"/>
    </xf>
    <xf numFmtId="164" fontId="23" fillId="0" borderId="5" xfId="294" applyFont="1" applyBorder="1" applyAlignment="1" applyProtection="1">
      <alignment horizontal="center" vertical="center"/>
    </xf>
    <xf numFmtId="164" fontId="14" fillId="4" borderId="6" xfId="294" applyFont="1" applyFill="1" applyBorder="1" applyAlignment="1" applyProtection="1">
      <alignment horizontal="center" vertical="center"/>
    </xf>
    <xf numFmtId="164" fontId="14" fillId="4" borderId="5" xfId="294" applyFont="1" applyFill="1" applyBorder="1" applyAlignment="1" applyProtection="1">
      <alignment horizontal="center" vertical="center"/>
    </xf>
    <xf numFmtId="0" fontId="5" fillId="0" borderId="0" xfId="96"/>
    <xf numFmtId="0" fontId="14" fillId="10" borderId="28" xfId="96" applyFont="1" applyFill="1" applyBorder="1" applyAlignment="1">
      <alignment horizontal="center" vertical="center" wrapText="1"/>
    </xf>
    <xf numFmtId="0" fontId="33" fillId="10" borderId="29" xfId="96" applyFont="1" applyFill="1" applyBorder="1" applyAlignment="1">
      <alignment horizontal="center" vertical="center" wrapText="1"/>
    </xf>
    <xf numFmtId="0" fontId="33" fillId="10" borderId="31" xfId="96" applyFont="1" applyFill="1" applyBorder="1" applyAlignment="1">
      <alignment horizontal="center" vertical="center"/>
    </xf>
    <xf numFmtId="0" fontId="33" fillId="10" borderId="29" xfId="96" applyNumberFormat="1" applyFont="1" applyFill="1" applyBorder="1" applyAlignment="1">
      <alignment horizontal="center" vertical="center" wrapText="1"/>
    </xf>
    <xf numFmtId="4" fontId="14" fillId="10" borderId="22" xfId="96" applyNumberFormat="1" applyFont="1" applyFill="1" applyBorder="1" applyAlignment="1">
      <alignment vertical="center"/>
    </xf>
    <xf numFmtId="4" fontId="14" fillId="10" borderId="28" xfId="96" applyNumberFormat="1" applyFont="1" applyFill="1" applyBorder="1" applyAlignment="1">
      <alignment vertical="center" wrapText="1"/>
    </xf>
    <xf numFmtId="4" fontId="14" fillId="10" borderId="28" xfId="96" applyNumberFormat="1" applyFont="1" applyFill="1" applyBorder="1" applyAlignment="1">
      <alignment vertical="center"/>
    </xf>
    <xf numFmtId="10" fontId="32" fillId="10" borderId="28" xfId="96" applyNumberFormat="1" applyFont="1" applyFill="1" applyBorder="1" applyAlignment="1">
      <alignment horizontal="right" vertical="center"/>
    </xf>
    <xf numFmtId="0" fontId="5" fillId="0" borderId="0" xfId="96" applyFill="1"/>
    <xf numFmtId="9" fontId="5" fillId="0" borderId="0" xfId="96" applyNumberFormat="1" applyFill="1"/>
    <xf numFmtId="180" fontId="5" fillId="0" borderId="0" xfId="96" applyNumberFormat="1" applyFill="1"/>
    <xf numFmtId="0" fontId="33" fillId="10" borderId="28" xfId="96" applyFont="1" applyFill="1" applyBorder="1" applyAlignment="1">
      <alignment horizontal="center" vertical="center"/>
    </xf>
    <xf numFmtId="0" fontId="33" fillId="10" borderId="28" xfId="96" applyFont="1" applyFill="1" applyBorder="1" applyAlignment="1">
      <alignment horizontal="center" vertical="center" wrapText="1"/>
    </xf>
    <xf numFmtId="0" fontId="14" fillId="10" borderId="28" xfId="96" applyFont="1" applyFill="1" applyBorder="1" applyAlignment="1">
      <alignment horizontal="center" vertical="center"/>
    </xf>
    <xf numFmtId="4" fontId="14" fillId="10" borderId="28" xfId="96" applyNumberFormat="1" applyFont="1" applyFill="1" applyBorder="1" applyAlignment="1">
      <alignment horizontal="right" vertical="center"/>
    </xf>
    <xf numFmtId="4" fontId="14" fillId="10" borderId="28" xfId="96" applyNumberFormat="1" applyFont="1" applyFill="1" applyBorder="1" applyAlignment="1">
      <alignment horizontal="center" vertical="center"/>
    </xf>
    <xf numFmtId="4" fontId="14" fillId="10" borderId="28" xfId="96" applyNumberFormat="1" applyFont="1" applyFill="1" applyBorder="1" applyAlignment="1">
      <alignment horizontal="right" vertical="center" wrapText="1"/>
    </xf>
    <xf numFmtId="0" fontId="5" fillId="10" borderId="28" xfId="96" applyFont="1" applyFill="1" applyBorder="1" applyAlignment="1">
      <alignment horizontal="center" vertical="center"/>
    </xf>
    <xf numFmtId="0" fontId="35" fillId="10" borderId="20" xfId="96" applyFont="1" applyFill="1" applyBorder="1" applyAlignment="1">
      <alignment horizontal="center" vertical="center"/>
    </xf>
    <xf numFmtId="0" fontId="5" fillId="10" borderId="21" xfId="96" applyFill="1" applyBorder="1" applyAlignment="1">
      <alignment horizontal="center" vertical="center"/>
    </xf>
    <xf numFmtId="0" fontId="5" fillId="10" borderId="22" xfId="96" applyFill="1" applyBorder="1" applyAlignment="1">
      <alignment horizontal="center" vertical="center"/>
    </xf>
    <xf numFmtId="0" fontId="33" fillId="10" borderId="20" xfId="96" applyFont="1" applyFill="1" applyBorder="1" applyAlignment="1">
      <alignment horizontal="center" vertical="center"/>
    </xf>
    <xf numFmtId="0" fontId="14" fillId="10" borderId="20" xfId="96" applyFont="1" applyFill="1" applyBorder="1" applyAlignment="1">
      <alignment horizontal="center" vertical="center"/>
    </xf>
    <xf numFmtId="10" fontId="14" fillId="10" borderId="28" xfId="96" applyNumberFormat="1" applyFont="1" applyFill="1" applyBorder="1" applyAlignment="1">
      <alignment horizontal="right" vertical="center"/>
    </xf>
    <xf numFmtId="4" fontId="5" fillId="10" borderId="28" xfId="96" applyNumberFormat="1" applyFont="1" applyFill="1" applyBorder="1" applyAlignment="1">
      <alignment horizontal="right" vertical="center"/>
    </xf>
    <xf numFmtId="0" fontId="14" fillId="10" borderId="20" xfId="96" applyFont="1" applyFill="1" applyBorder="1" applyAlignment="1">
      <alignment horizontal="right" vertical="center"/>
    </xf>
    <xf numFmtId="0" fontId="5" fillId="10" borderId="21" xfId="96" applyFill="1" applyBorder="1" applyAlignment="1">
      <alignment horizontal="right" vertical="center"/>
    </xf>
    <xf numFmtId="10" fontId="14" fillId="10" borderId="21" xfId="96" applyNumberFormat="1" applyFont="1" applyFill="1" applyBorder="1" applyAlignment="1">
      <alignment horizontal="right" vertical="center"/>
    </xf>
    <xf numFmtId="4" fontId="14" fillId="10" borderId="22" xfId="96" applyNumberFormat="1" applyFont="1" applyFill="1" applyBorder="1" applyAlignment="1">
      <alignment horizontal="right" vertical="center"/>
    </xf>
    <xf numFmtId="2" fontId="14" fillId="10" borderId="28" xfId="96" applyNumberFormat="1" applyFont="1" applyFill="1" applyBorder="1" applyAlignment="1">
      <alignment horizontal="right" vertical="center"/>
    </xf>
    <xf numFmtId="4" fontId="14" fillId="11" borderId="28" xfId="96" applyNumberFormat="1" applyFont="1" applyFill="1" applyBorder="1" applyAlignment="1">
      <alignment horizontal="right" vertical="center"/>
    </xf>
    <xf numFmtId="4" fontId="37" fillId="0" borderId="28" xfId="96" applyNumberFormat="1" applyFont="1" applyFill="1" applyBorder="1" applyAlignment="1">
      <alignment horizontal="right" vertical="center"/>
    </xf>
    <xf numFmtId="0" fontId="33" fillId="10" borderId="28" xfId="96" applyFont="1" applyFill="1" applyBorder="1" applyAlignment="1">
      <alignment horizontal="center"/>
    </xf>
    <xf numFmtId="0" fontId="14" fillId="10" borderId="28" xfId="96" applyFont="1" applyFill="1" applyBorder="1" applyAlignment="1">
      <alignment horizontal="center"/>
    </xf>
    <xf numFmtId="4" fontId="14" fillId="10" borderId="28" xfId="96" applyNumberFormat="1" applyFont="1" applyFill="1" applyBorder="1" applyAlignment="1"/>
    <xf numFmtId="4" fontId="14" fillId="10" borderId="28" xfId="96" applyNumberFormat="1" applyFont="1" applyFill="1" applyBorder="1" applyAlignment="1">
      <alignment horizontal="right"/>
    </xf>
    <xf numFmtId="0" fontId="5" fillId="10" borderId="28" xfId="96" applyFont="1" applyFill="1" applyBorder="1" applyAlignment="1">
      <alignment horizontal="center"/>
    </xf>
    <xf numFmtId="4" fontId="33" fillId="10" borderId="28" xfId="96" applyNumberFormat="1" applyFont="1" applyFill="1" applyBorder="1" applyAlignment="1">
      <alignment horizontal="center" vertical="center"/>
    </xf>
    <xf numFmtId="0" fontId="34" fillId="10" borderId="28" xfId="96" applyFont="1" applyFill="1" applyBorder="1" applyAlignment="1">
      <alignment horizontal="center" vertical="center"/>
    </xf>
    <xf numFmtId="10" fontId="34" fillId="10" borderId="28" xfId="96" applyNumberFormat="1" applyFont="1" applyFill="1" applyBorder="1" applyAlignment="1">
      <alignment horizontal="center" vertical="center"/>
    </xf>
    <xf numFmtId="10" fontId="14" fillId="10" borderId="28" xfId="96" applyNumberFormat="1" applyFont="1" applyFill="1" applyBorder="1" applyAlignment="1">
      <alignment horizontal="center" vertical="center"/>
    </xf>
    <xf numFmtId="10" fontId="32" fillId="10" borderId="28" xfId="96" applyNumberFormat="1" applyFont="1" applyFill="1" applyBorder="1" applyAlignment="1">
      <alignment horizontal="right" vertical="center" wrapText="1"/>
    </xf>
    <xf numFmtId="10" fontId="14" fillId="10" borderId="28" xfId="96" applyNumberFormat="1" applyFont="1" applyFill="1" applyBorder="1" applyAlignment="1">
      <alignment horizontal="center" vertical="center" wrapText="1"/>
    </xf>
    <xf numFmtId="181" fontId="5" fillId="0" borderId="0" xfId="96" applyNumberFormat="1"/>
    <xf numFmtId="165" fontId="5" fillId="0" borderId="0" xfId="96" applyNumberFormat="1"/>
    <xf numFmtId="49" fontId="14" fillId="10" borderId="28" xfId="96" applyNumberFormat="1" applyFont="1" applyFill="1" applyBorder="1" applyAlignment="1">
      <alignment horizontal="center" vertical="center" wrapText="1"/>
    </xf>
    <xf numFmtId="44" fontId="5" fillId="0" borderId="0" xfId="96" applyNumberFormat="1"/>
    <xf numFmtId="49" fontId="5" fillId="10" borderId="20" xfId="96" applyNumberFormat="1" applyFont="1" applyFill="1" applyBorder="1" applyAlignment="1">
      <alignment horizontal="center" vertical="center" wrapText="1"/>
    </xf>
    <xf numFmtId="0" fontId="16" fillId="10" borderId="28" xfId="96" applyFont="1" applyFill="1" applyBorder="1" applyAlignment="1">
      <alignment horizontal="center" vertical="center" wrapText="1"/>
    </xf>
    <xf numFmtId="0" fontId="5" fillId="2" borderId="0" xfId="96" applyFill="1"/>
    <xf numFmtId="49" fontId="5" fillId="10" borderId="28" xfId="96" applyNumberFormat="1" applyFont="1" applyFill="1" applyBorder="1" applyAlignment="1">
      <alignment horizontal="center" vertical="center" wrapText="1"/>
    </xf>
    <xf numFmtId="0" fontId="5" fillId="10" borderId="28" xfId="96" applyFont="1" applyFill="1" applyBorder="1" applyAlignment="1">
      <alignment horizontal="center" vertical="center" wrapText="1"/>
    </xf>
    <xf numFmtId="0" fontId="14" fillId="10" borderId="0" xfId="96" applyFont="1" applyFill="1" applyBorder="1" applyAlignment="1">
      <alignment horizontal="left" vertical="center" wrapText="1"/>
    </xf>
    <xf numFmtId="176" fontId="34" fillId="10" borderId="0" xfId="96" applyNumberFormat="1" applyFont="1" applyFill="1" applyBorder="1" applyAlignment="1">
      <alignment horizontal="left"/>
    </xf>
    <xf numFmtId="183" fontId="5" fillId="0" borderId="0" xfId="96" applyNumberFormat="1"/>
    <xf numFmtId="0" fontId="14" fillId="10" borderId="4" xfId="96" applyNumberFormat="1" applyFont="1" applyFill="1" applyBorder="1" applyAlignment="1">
      <alignment horizontal="right" vertical="center" wrapText="1"/>
    </xf>
    <xf numFmtId="10" fontId="14" fillId="10" borderId="29" xfId="96" applyNumberFormat="1" applyFont="1" applyFill="1" applyBorder="1" applyAlignment="1">
      <alignment horizontal="right" vertical="center"/>
    </xf>
    <xf numFmtId="10" fontId="5" fillId="2" borderId="0" xfId="96" applyNumberFormat="1" applyFill="1"/>
    <xf numFmtId="44" fontId="16" fillId="10" borderId="33" xfId="96" applyNumberFormat="1" applyFont="1" applyFill="1" applyBorder="1" applyAlignment="1">
      <alignment vertical="center" wrapText="1"/>
    </xf>
    <xf numFmtId="177" fontId="16" fillId="10" borderId="28" xfId="96" applyNumberFormat="1" applyFont="1" applyFill="1" applyBorder="1" applyAlignment="1">
      <alignment horizontal="right" vertical="center"/>
    </xf>
    <xf numFmtId="0" fontId="16" fillId="10" borderId="28" xfId="96" applyNumberFormat="1" applyFont="1" applyFill="1" applyBorder="1" applyAlignment="1">
      <alignment vertical="center"/>
    </xf>
    <xf numFmtId="180" fontId="14" fillId="10" borderId="33" xfId="7" applyNumberFormat="1" applyFont="1" applyFill="1" applyBorder="1" applyAlignment="1">
      <alignment vertical="center" wrapText="1"/>
    </xf>
    <xf numFmtId="4" fontId="14" fillId="12" borderId="28" xfId="96" applyNumberFormat="1" applyFont="1" applyFill="1" applyBorder="1" applyAlignment="1">
      <alignment horizontal="right" vertical="center"/>
    </xf>
    <xf numFmtId="4" fontId="14" fillId="12" borderId="28" xfId="96" applyNumberFormat="1" applyFont="1" applyFill="1" applyBorder="1" applyAlignment="1">
      <alignment horizontal="right" vertical="center" wrapText="1"/>
    </xf>
    <xf numFmtId="4" fontId="33" fillId="12" borderId="28" xfId="96" applyNumberFormat="1" applyFont="1" applyFill="1" applyBorder="1" applyAlignment="1">
      <alignment vertical="center"/>
    </xf>
    <xf numFmtId="2" fontId="14" fillId="12" borderId="28" xfId="96" applyNumberFormat="1" applyFont="1" applyFill="1" applyBorder="1" applyAlignment="1">
      <alignment horizontal="right" vertical="center"/>
    </xf>
    <xf numFmtId="4" fontId="14" fillId="12" borderId="28" xfId="96" applyNumberFormat="1" applyFont="1" applyFill="1" applyBorder="1" applyAlignment="1">
      <alignment horizontal="right"/>
    </xf>
    <xf numFmtId="0" fontId="15" fillId="10" borderId="28" xfId="96" applyFont="1" applyFill="1" applyBorder="1" applyAlignment="1">
      <alignment horizontal="center" vertical="center" wrapText="1"/>
    </xf>
    <xf numFmtId="181" fontId="5" fillId="10" borderId="28" xfId="96" applyNumberFormat="1" applyFont="1" applyFill="1" applyBorder="1" applyAlignment="1">
      <alignment horizontal="right" vertical="center" wrapText="1"/>
    </xf>
    <xf numFmtId="43" fontId="5" fillId="0" borderId="0" xfId="96" applyNumberFormat="1"/>
    <xf numFmtId="182" fontId="5" fillId="12" borderId="28" xfId="96" applyNumberFormat="1" applyFont="1" applyFill="1" applyBorder="1" applyAlignment="1">
      <alignment horizontal="left" vertical="center" wrapText="1"/>
    </xf>
    <xf numFmtId="9" fontId="20" fillId="0" borderId="0" xfId="415" applyFont="1" applyBorder="1" applyAlignment="1" applyProtection="1">
      <alignment horizontal="right" vertical="center"/>
    </xf>
    <xf numFmtId="184" fontId="14" fillId="10" borderId="28" xfId="96" applyNumberFormat="1" applyFont="1" applyFill="1" applyBorder="1" applyAlignment="1">
      <alignment horizontal="right" vertical="center"/>
    </xf>
    <xf numFmtId="0" fontId="29" fillId="5" borderId="2" xfId="6" applyFont="1" applyFill="1" applyBorder="1" applyAlignment="1">
      <alignment horizontal="center"/>
    </xf>
    <xf numFmtId="0" fontId="43" fillId="10" borderId="3" xfId="424" applyFont="1" applyFill="1" applyBorder="1" applyAlignment="1">
      <alignment horizontal="center" vertical="center" wrapText="1"/>
    </xf>
    <xf numFmtId="0" fontId="43" fillId="10" borderId="2" xfId="424" applyFont="1" applyFill="1" applyBorder="1" applyAlignment="1">
      <alignment horizontal="center" vertical="center" wrapText="1"/>
    </xf>
    <xf numFmtId="0" fontId="43" fillId="10" borderId="8" xfId="424" applyFont="1" applyFill="1" applyBorder="1" applyAlignment="1">
      <alignment horizontal="center" vertical="center" wrapText="1"/>
    </xf>
    <xf numFmtId="0" fontId="14" fillId="10" borderId="17" xfId="96" applyFont="1" applyFill="1" applyBorder="1" applyAlignment="1">
      <alignment horizontal="left" vertical="center" wrapText="1"/>
    </xf>
    <xf numFmtId="0" fontId="14" fillId="10" borderId="18" xfId="96" applyFont="1" applyFill="1" applyBorder="1" applyAlignment="1">
      <alignment horizontal="left" vertical="center" wrapText="1"/>
    </xf>
    <xf numFmtId="0" fontId="14" fillId="10" borderId="19" xfId="96" applyFont="1" applyFill="1" applyBorder="1" applyAlignment="1">
      <alignment horizontal="left" vertical="center" wrapText="1"/>
    </xf>
    <xf numFmtId="0" fontId="14" fillId="10" borderId="20" xfId="96" applyFont="1" applyFill="1" applyBorder="1" applyAlignment="1">
      <alignment horizontal="left" vertical="center" wrapText="1"/>
    </xf>
    <xf numFmtId="0" fontId="14" fillId="10" borderId="21" xfId="96" applyFont="1" applyFill="1" applyBorder="1" applyAlignment="1">
      <alignment horizontal="left" vertical="center" wrapText="1"/>
    </xf>
    <xf numFmtId="0" fontId="14" fillId="10" borderId="22" xfId="96" applyFont="1" applyFill="1" applyBorder="1" applyAlignment="1">
      <alignment horizontal="left" vertical="center" wrapText="1"/>
    </xf>
    <xf numFmtId="0" fontId="14" fillId="10" borderId="23" xfId="96" applyFont="1" applyFill="1" applyBorder="1" applyAlignment="1">
      <alignment horizontal="left" vertical="center" wrapText="1"/>
    </xf>
    <xf numFmtId="0" fontId="14" fillId="10" borderId="24" xfId="96" applyFont="1" applyFill="1" applyBorder="1" applyAlignment="1">
      <alignment horizontal="left" vertical="center" wrapText="1"/>
    </xf>
    <xf numFmtId="0" fontId="14" fillId="10" borderId="25" xfId="96" applyFont="1" applyFill="1" applyBorder="1" applyAlignment="1">
      <alignment horizontal="left" vertical="center" wrapText="1"/>
    </xf>
    <xf numFmtId="0" fontId="14" fillId="10" borderId="5" xfId="96" applyFont="1" applyFill="1" applyBorder="1" applyAlignment="1">
      <alignment horizontal="center" vertical="center" wrapText="1"/>
    </xf>
    <xf numFmtId="0" fontId="14" fillId="10" borderId="6" xfId="96" applyFont="1" applyFill="1" applyBorder="1" applyAlignment="1">
      <alignment horizontal="center" vertical="center" wrapText="1"/>
    </xf>
    <xf numFmtId="0" fontId="14" fillId="10" borderId="7" xfId="96" applyFont="1" applyFill="1" applyBorder="1" applyAlignment="1">
      <alignment horizontal="center" vertical="center" wrapText="1"/>
    </xf>
    <xf numFmtId="0" fontId="33" fillId="10" borderId="26" xfId="96" applyFont="1" applyFill="1" applyBorder="1" applyAlignment="1">
      <alignment horizontal="center" vertical="center" wrapText="1"/>
    </xf>
    <xf numFmtId="0" fontId="33" fillId="10" borderId="27" xfId="96" applyFont="1" applyFill="1" applyBorder="1" applyAlignment="1">
      <alignment horizontal="center" vertical="center" wrapText="1"/>
    </xf>
    <xf numFmtId="0" fontId="0" fillId="3" borderId="9" xfId="425" applyFont="1" applyFill="1" applyBorder="1" applyAlignment="1">
      <alignment horizontal="center"/>
    </xf>
    <xf numFmtId="0" fontId="4" fillId="3" borderId="10" xfId="425" applyFill="1" applyBorder="1" applyAlignment="1">
      <alignment horizontal="center"/>
    </xf>
    <xf numFmtId="0" fontId="4" fillId="3" borderId="11" xfId="425" applyFill="1" applyBorder="1" applyAlignment="1">
      <alignment horizontal="center"/>
    </xf>
    <xf numFmtId="0" fontId="0" fillId="3" borderId="12" xfId="425" applyFont="1" applyFill="1" applyBorder="1" applyAlignment="1">
      <alignment horizontal="center"/>
    </xf>
    <xf numFmtId="0" fontId="4" fillId="3" borderId="0" xfId="425" applyFill="1" applyBorder="1" applyAlignment="1">
      <alignment horizontal="center"/>
    </xf>
    <xf numFmtId="0" fontId="4" fillId="3" borderId="13" xfId="425" applyFill="1" applyBorder="1" applyAlignment="1">
      <alignment horizontal="center"/>
    </xf>
    <xf numFmtId="0" fontId="43" fillId="10" borderId="14" xfId="424" applyFont="1" applyFill="1" applyBorder="1" applyAlignment="1">
      <alignment horizontal="center" vertical="center" wrapText="1"/>
    </xf>
    <xf numFmtId="0" fontId="43" fillId="10" borderId="15" xfId="424" applyFont="1" applyFill="1" applyBorder="1" applyAlignment="1">
      <alignment horizontal="center" vertical="center" wrapText="1"/>
    </xf>
    <xf numFmtId="0" fontId="43" fillId="10" borderId="16" xfId="424" applyFont="1" applyFill="1" applyBorder="1" applyAlignment="1">
      <alignment horizontal="center" vertical="center" wrapText="1"/>
    </xf>
    <xf numFmtId="0" fontId="14" fillId="10" borderId="28" xfId="96" applyFont="1" applyFill="1" applyBorder="1" applyAlignment="1">
      <alignment horizontal="left" vertical="center" wrapText="1"/>
    </xf>
    <xf numFmtId="0" fontId="14" fillId="10" borderId="28" xfId="96" applyFont="1" applyFill="1" applyBorder="1" applyAlignment="1">
      <alignment horizontal="center" vertical="center" wrapText="1"/>
    </xf>
    <xf numFmtId="0" fontId="14" fillId="10" borderId="28" xfId="96" applyFont="1" applyFill="1" applyBorder="1" applyAlignment="1">
      <alignment horizontal="center" vertical="center"/>
    </xf>
    <xf numFmtId="0" fontId="33" fillId="10" borderId="28" xfId="96" applyFont="1" applyFill="1" applyBorder="1" applyAlignment="1">
      <alignment horizontal="center" vertical="center" wrapText="1"/>
    </xf>
    <xf numFmtId="177" fontId="14" fillId="10" borderId="28" xfId="96" applyNumberFormat="1" applyFont="1" applyFill="1" applyBorder="1" applyAlignment="1">
      <alignment horizontal="right" vertical="center"/>
    </xf>
    <xf numFmtId="14" fontId="14" fillId="10" borderId="28" xfId="96" applyNumberFormat="1" applyFont="1" applyFill="1" applyBorder="1" applyAlignment="1">
      <alignment horizontal="center" vertical="center" wrapText="1"/>
    </xf>
    <xf numFmtId="0" fontId="5" fillId="10" borderId="28" xfId="96" applyFont="1" applyFill="1" applyBorder="1" applyAlignment="1">
      <alignment horizontal="center" vertical="center"/>
    </xf>
    <xf numFmtId="0" fontId="5" fillId="10" borderId="28" xfId="96" applyFont="1" applyFill="1" applyBorder="1" applyAlignment="1">
      <alignment horizontal="left" vertical="center"/>
    </xf>
    <xf numFmtId="0" fontId="14" fillId="10" borderId="28" xfId="96" applyFont="1" applyFill="1" applyBorder="1" applyAlignment="1">
      <alignment horizontal="left" wrapText="1"/>
    </xf>
    <xf numFmtId="0" fontId="14" fillId="10" borderId="28" xfId="96" applyFont="1" applyFill="1" applyBorder="1" applyAlignment="1">
      <alignment vertical="center" wrapText="1"/>
    </xf>
    <xf numFmtId="0" fontId="33" fillId="10" borderId="30" xfId="96" applyFont="1" applyFill="1" applyBorder="1" applyAlignment="1">
      <alignment horizontal="center" vertical="center" wrapText="1"/>
    </xf>
    <xf numFmtId="0" fontId="14" fillId="10" borderId="32" xfId="96" applyFont="1" applyFill="1" applyBorder="1" applyAlignment="1">
      <alignment horizontal="left" vertical="center" wrapText="1"/>
    </xf>
    <xf numFmtId="14" fontId="33" fillId="10" borderId="28" xfId="96" applyNumberFormat="1" applyFont="1" applyFill="1" applyBorder="1" applyAlignment="1">
      <alignment horizontal="right" vertical="center" wrapText="1"/>
    </xf>
    <xf numFmtId="14" fontId="44" fillId="10" borderId="28" xfId="96" applyNumberFormat="1" applyFont="1" applyFill="1" applyBorder="1" applyAlignment="1">
      <alignment horizontal="right" vertical="center" wrapText="1"/>
    </xf>
    <xf numFmtId="0" fontId="14" fillId="10" borderId="28" xfId="96" applyFont="1" applyFill="1" applyBorder="1" applyAlignment="1">
      <alignment horizontal="right" vertical="center" wrapText="1"/>
    </xf>
    <xf numFmtId="0" fontId="14" fillId="10" borderId="20" xfId="96" applyFont="1" applyFill="1" applyBorder="1" applyAlignment="1">
      <alignment horizontal="center" vertical="center" wrapText="1"/>
    </xf>
    <xf numFmtId="0" fontId="14" fillId="10" borderId="22" xfId="96" applyFont="1" applyFill="1" applyBorder="1" applyAlignment="1">
      <alignment horizontal="center" vertical="center" wrapText="1"/>
    </xf>
    <xf numFmtId="0" fontId="14" fillId="10" borderId="22" xfId="96" applyFont="1" applyFill="1" applyBorder="1" applyAlignment="1">
      <alignment horizontal="justify" vertical="center" wrapText="1"/>
    </xf>
    <xf numFmtId="0" fontId="14" fillId="10" borderId="20" xfId="96" applyFont="1" applyFill="1" applyBorder="1" applyAlignment="1">
      <alignment horizontal="left" vertical="center"/>
    </xf>
    <xf numFmtId="0" fontId="14" fillId="10" borderId="20" xfId="96" applyFont="1" applyFill="1" applyBorder="1" applyAlignment="1">
      <alignment horizontal="right" vertical="center"/>
    </xf>
    <xf numFmtId="0" fontId="16" fillId="10" borderId="20" xfId="96" applyFont="1" applyFill="1" applyBorder="1" applyAlignment="1">
      <alignment horizontal="left" vertical="center" wrapText="1"/>
    </xf>
    <xf numFmtId="0" fontId="16" fillId="10" borderId="28" xfId="96" applyFont="1" applyFill="1" applyBorder="1" applyAlignment="1">
      <alignment horizontal="left" vertical="center" wrapText="1"/>
    </xf>
    <xf numFmtId="0" fontId="16" fillId="10" borderId="21" xfId="96" applyFont="1" applyFill="1" applyBorder="1" applyAlignment="1">
      <alignment horizontal="left" vertical="center" wrapText="1"/>
    </xf>
    <xf numFmtId="0" fontId="14" fillId="10" borderId="28" xfId="96" applyFont="1" applyFill="1" applyBorder="1" applyAlignment="1">
      <alignment horizontal="right" vertical="center"/>
    </xf>
    <xf numFmtId="0" fontId="35" fillId="10" borderId="28" xfId="96" applyFont="1" applyFill="1" applyBorder="1" applyAlignment="1">
      <alignment horizontal="center" vertical="center"/>
    </xf>
    <xf numFmtId="0" fontId="14" fillId="10" borderId="28" xfId="96" applyFont="1" applyFill="1" applyBorder="1" applyAlignment="1">
      <alignment horizontal="left" vertical="center"/>
    </xf>
    <xf numFmtId="0" fontId="33" fillId="10" borderId="28" xfId="96" applyFont="1" applyFill="1" applyBorder="1" applyAlignment="1">
      <alignment horizontal="center" vertical="center"/>
    </xf>
    <xf numFmtId="0" fontId="33" fillId="10" borderId="20" xfId="96" applyFont="1" applyFill="1" applyBorder="1" applyAlignment="1">
      <alignment horizontal="center" vertical="center" wrapText="1"/>
    </xf>
    <xf numFmtId="0" fontId="33" fillId="10" borderId="21" xfId="96" applyFont="1" applyFill="1" applyBorder="1" applyAlignment="1">
      <alignment horizontal="center" vertical="center" wrapText="1"/>
    </xf>
    <xf numFmtId="0" fontId="33" fillId="10" borderId="22" xfId="96" applyFont="1" applyFill="1" applyBorder="1" applyAlignment="1">
      <alignment horizontal="center" vertical="center" wrapText="1"/>
    </xf>
    <xf numFmtId="0" fontId="33" fillId="10" borderId="20" xfId="96" applyFont="1" applyFill="1" applyBorder="1" applyAlignment="1">
      <alignment horizontal="center" vertical="center"/>
    </xf>
    <xf numFmtId="0" fontId="33" fillId="10" borderId="21" xfId="96" applyFont="1" applyFill="1" applyBorder="1" applyAlignment="1">
      <alignment horizontal="center" vertical="center"/>
    </xf>
    <xf numFmtId="0" fontId="33" fillId="10" borderId="22" xfId="96" applyFont="1" applyFill="1" applyBorder="1" applyAlignment="1">
      <alignment horizontal="center" vertical="center"/>
    </xf>
    <xf numFmtId="0" fontId="14" fillId="10" borderId="21" xfId="96" applyFont="1" applyFill="1" applyBorder="1" applyAlignment="1">
      <alignment horizontal="left" vertical="center"/>
    </xf>
    <xf numFmtId="0" fontId="14" fillId="10" borderId="22" xfId="96" applyFont="1" applyFill="1" applyBorder="1" applyAlignment="1">
      <alignment horizontal="left" vertical="center"/>
    </xf>
    <xf numFmtId="0" fontId="38" fillId="10" borderId="20" xfId="96" applyFont="1" applyFill="1" applyBorder="1" applyAlignment="1">
      <alignment horizontal="justify" vertical="center" wrapText="1"/>
    </xf>
    <xf numFmtId="0" fontId="38" fillId="10" borderId="21" xfId="96" applyFont="1" applyFill="1" applyBorder="1" applyAlignment="1">
      <alignment horizontal="justify" vertical="center" wrapText="1"/>
    </xf>
    <xf numFmtId="0" fontId="38" fillId="10" borderId="22" xfId="96" applyFont="1" applyFill="1" applyBorder="1" applyAlignment="1">
      <alignment horizontal="justify" vertical="center" wrapText="1"/>
    </xf>
    <xf numFmtId="0" fontId="14" fillId="10" borderId="20" xfId="96" applyFont="1" applyFill="1" applyBorder="1" applyAlignment="1">
      <alignment horizontal="center" vertical="center"/>
    </xf>
    <xf numFmtId="0" fontId="14" fillId="10" borderId="21" xfId="96" applyFont="1" applyFill="1" applyBorder="1" applyAlignment="1">
      <alignment horizontal="center" vertical="center"/>
    </xf>
    <xf numFmtId="0" fontId="14" fillId="10" borderId="22" xfId="96" applyFont="1" applyFill="1" applyBorder="1" applyAlignment="1">
      <alignment horizontal="center" vertical="center"/>
    </xf>
    <xf numFmtId="0" fontId="14" fillId="10" borderId="21" xfId="96" applyFont="1" applyFill="1" applyBorder="1" applyAlignment="1">
      <alignment horizontal="right" vertical="center"/>
    </xf>
    <xf numFmtId="0" fontId="14" fillId="10" borderId="22" xfId="96" applyFont="1" applyFill="1" applyBorder="1" applyAlignment="1">
      <alignment horizontal="right" vertical="center"/>
    </xf>
    <xf numFmtId="0" fontId="5" fillId="10" borderId="20" xfId="96" applyFont="1" applyFill="1" applyBorder="1" applyAlignment="1">
      <alignment vertical="center"/>
    </xf>
    <xf numFmtId="0" fontId="5" fillId="10" borderId="21" xfId="96" applyFont="1" applyFill="1" applyBorder="1" applyAlignment="1">
      <alignment vertical="center"/>
    </xf>
    <xf numFmtId="0" fontId="5" fillId="10" borderId="20" xfId="96" applyFill="1" applyBorder="1" applyAlignment="1">
      <alignment horizontal="left" vertical="center" wrapText="1"/>
    </xf>
    <xf numFmtId="0" fontId="5" fillId="10" borderId="21" xfId="96" applyFill="1" applyBorder="1" applyAlignment="1">
      <alignment horizontal="left" vertical="center" wrapText="1"/>
    </xf>
    <xf numFmtId="0" fontId="5" fillId="10" borderId="22" xfId="96" applyFill="1" applyBorder="1" applyAlignment="1">
      <alignment horizontal="left" vertical="center" wrapText="1"/>
    </xf>
    <xf numFmtId="0" fontId="14" fillId="10" borderId="20" xfId="96" applyFont="1" applyFill="1" applyBorder="1" applyAlignment="1">
      <alignment horizontal="justify" vertical="center" wrapText="1"/>
    </xf>
    <xf numFmtId="0" fontId="14" fillId="10" borderId="21" xfId="96" applyFont="1" applyFill="1" applyBorder="1" applyAlignment="1">
      <alignment horizontal="justify" vertical="center" wrapText="1"/>
    </xf>
    <xf numFmtId="0" fontId="5" fillId="10" borderId="20" xfId="96" applyFont="1" applyFill="1" applyBorder="1" applyAlignment="1">
      <alignment horizontal="left" vertical="center" wrapText="1"/>
    </xf>
    <xf numFmtId="0" fontId="5" fillId="10" borderId="21" xfId="96" applyFont="1" applyFill="1" applyBorder="1" applyAlignment="1">
      <alignment horizontal="left" vertical="center" wrapText="1"/>
    </xf>
    <xf numFmtId="0" fontId="5" fillId="10" borderId="22" xfId="96" applyFont="1" applyFill="1" applyBorder="1" applyAlignment="1">
      <alignment horizontal="left" vertical="center" wrapText="1"/>
    </xf>
    <xf numFmtId="49" fontId="14" fillId="10" borderId="20" xfId="96" applyNumberFormat="1" applyFont="1" applyFill="1" applyBorder="1" applyAlignment="1">
      <alignment horizontal="right" vertical="center" wrapText="1"/>
    </xf>
    <xf numFmtId="49" fontId="14" fillId="10" borderId="21" xfId="96" applyNumberFormat="1" applyFont="1" applyFill="1" applyBorder="1" applyAlignment="1">
      <alignment horizontal="right" vertical="center" wrapText="1"/>
    </xf>
    <xf numFmtId="49" fontId="14" fillId="10" borderId="22" xfId="96" applyNumberFormat="1" applyFont="1" applyFill="1" applyBorder="1" applyAlignment="1">
      <alignment horizontal="right" vertical="center" wrapText="1"/>
    </xf>
    <xf numFmtId="49" fontId="42" fillId="10" borderId="28" xfId="96" applyNumberFormat="1" applyFont="1" applyFill="1" applyBorder="1" applyAlignment="1">
      <alignment horizontal="justify" vertical="center" wrapText="1"/>
    </xf>
    <xf numFmtId="49" fontId="41" fillId="10" borderId="28" xfId="96" applyNumberFormat="1" applyFont="1" applyFill="1" applyBorder="1" applyAlignment="1">
      <alignment horizontal="center" vertical="center" wrapText="1"/>
    </xf>
    <xf numFmtId="49" fontId="14" fillId="10" borderId="28" xfId="96" applyNumberFormat="1" applyFont="1" applyFill="1" applyBorder="1" applyAlignment="1">
      <alignment horizontal="center" vertical="center" wrapText="1"/>
    </xf>
    <xf numFmtId="49" fontId="41" fillId="10" borderId="20" xfId="96" applyNumberFormat="1" applyFont="1" applyFill="1" applyBorder="1" applyAlignment="1">
      <alignment horizontal="center" vertical="center" wrapText="1"/>
    </xf>
    <xf numFmtId="49" fontId="41" fillId="10" borderId="21" xfId="96" applyNumberFormat="1" applyFont="1" applyFill="1" applyBorder="1" applyAlignment="1">
      <alignment horizontal="center" vertical="center" wrapText="1"/>
    </xf>
    <xf numFmtId="49" fontId="41" fillId="10" borderId="22" xfId="96" applyNumberFormat="1" applyFont="1" applyFill="1" applyBorder="1" applyAlignment="1">
      <alignment horizontal="center" vertical="center" wrapText="1"/>
    </xf>
    <xf numFmtId="0" fontId="5" fillId="10" borderId="28" xfId="96" applyFont="1" applyFill="1" applyBorder="1" applyAlignment="1">
      <alignment horizontal="left" vertical="center" wrapText="1"/>
    </xf>
    <xf numFmtId="49" fontId="5" fillId="10" borderId="28" xfId="96" applyNumberFormat="1" applyFont="1" applyFill="1" applyBorder="1" applyAlignment="1">
      <alignment horizontal="center" vertical="center" wrapText="1"/>
    </xf>
    <xf numFmtId="49" fontId="5" fillId="10" borderId="28" xfId="96" applyNumberFormat="1" applyFont="1" applyFill="1" applyBorder="1" applyAlignment="1">
      <alignment horizontal="left" vertical="center" wrapText="1"/>
    </xf>
    <xf numFmtId="182" fontId="5" fillId="10" borderId="28" xfId="96" applyNumberFormat="1" applyFont="1" applyFill="1" applyBorder="1" applyAlignment="1">
      <alignment horizontal="left" vertical="center" wrapText="1"/>
    </xf>
    <xf numFmtId="181" fontId="5" fillId="10" borderId="20" xfId="96" applyNumberFormat="1" applyFont="1" applyFill="1" applyBorder="1" applyAlignment="1">
      <alignment horizontal="right" vertical="center" wrapText="1"/>
    </xf>
    <xf numFmtId="181" fontId="5" fillId="10" borderId="22" xfId="96" applyNumberFormat="1" applyFont="1" applyFill="1" applyBorder="1" applyAlignment="1">
      <alignment horizontal="right" vertical="center" wrapText="1"/>
    </xf>
    <xf numFmtId="49" fontId="14" fillId="10" borderId="28" xfId="96" applyNumberFormat="1" applyFont="1" applyFill="1" applyBorder="1" applyAlignment="1">
      <alignment horizontal="right" vertical="center" wrapText="1"/>
    </xf>
    <xf numFmtId="0" fontId="19" fillId="0" borderId="0" xfId="284" applyFont="1" applyBorder="1" applyAlignment="1">
      <alignment horizontal="center" vertical="center"/>
    </xf>
    <xf numFmtId="0" fontId="21" fillId="0" borderId="2" xfId="284" applyFont="1" applyBorder="1" applyAlignment="1">
      <alignment horizontal="center" vertical="center"/>
    </xf>
    <xf numFmtId="0" fontId="14" fillId="4" borderId="5" xfId="284" applyFont="1" applyFill="1" applyBorder="1" applyAlignment="1">
      <alignment horizontal="center" vertical="center"/>
    </xf>
    <xf numFmtId="0" fontId="14" fillId="4" borderId="6" xfId="284" applyFont="1" applyFill="1" applyBorder="1" applyAlignment="1">
      <alignment horizontal="center" vertical="center"/>
    </xf>
    <xf numFmtId="0" fontId="14" fillId="4" borderId="4" xfId="284" applyFont="1" applyFill="1" applyBorder="1" applyAlignment="1">
      <alignment horizontal="right" vertical="center"/>
    </xf>
  </cellXfs>
  <cellStyles count="426">
    <cellStyle name="40% - Ênfase5" xfId="425" builtinId="47"/>
    <cellStyle name="Euro" xfId="8" xr:uid="{00000000-0005-0000-0000-000001000000}"/>
    <cellStyle name="Euro 2" xfId="9" xr:uid="{00000000-0005-0000-0000-000002000000}"/>
    <cellStyle name="Euro 3" xfId="10" xr:uid="{00000000-0005-0000-0000-000003000000}"/>
    <cellStyle name="Euro 4" xfId="11" xr:uid="{00000000-0005-0000-0000-000004000000}"/>
    <cellStyle name="Excel_BuiltIn_Comma" xfId="276" xr:uid="{00000000-0005-0000-0000-000005000000}"/>
    <cellStyle name="Heading" xfId="12" xr:uid="{00000000-0005-0000-0000-000006000000}"/>
    <cellStyle name="Heading 2" xfId="298" xr:uid="{00000000-0005-0000-0000-000007000000}"/>
    <cellStyle name="Heading1" xfId="13" xr:uid="{00000000-0005-0000-0000-000008000000}"/>
    <cellStyle name="Heading1 2" xfId="299" xr:uid="{00000000-0005-0000-0000-000009000000}"/>
    <cellStyle name="Moeda 10" xfId="2" xr:uid="{00000000-0005-0000-0000-00000A000000}"/>
    <cellStyle name="Moeda 10 2" xfId="14" xr:uid="{00000000-0005-0000-0000-00000B000000}"/>
    <cellStyle name="Moeda 10 2 2" xfId="300" xr:uid="{00000000-0005-0000-0000-00000C000000}"/>
    <cellStyle name="Moeda 10 3" xfId="15" xr:uid="{00000000-0005-0000-0000-00000D000000}"/>
    <cellStyle name="Moeda 10 4" xfId="16" xr:uid="{00000000-0005-0000-0000-00000E000000}"/>
    <cellStyle name="Moeda 10 5" xfId="17" xr:uid="{00000000-0005-0000-0000-00000F000000}"/>
    <cellStyle name="Moeda 10 6" xfId="277" xr:uid="{00000000-0005-0000-0000-000010000000}"/>
    <cellStyle name="Moeda 11" xfId="18" xr:uid="{00000000-0005-0000-0000-000011000000}"/>
    <cellStyle name="Moeda 11 2" xfId="301" xr:uid="{00000000-0005-0000-0000-000012000000}"/>
    <cellStyle name="Moeda 12" xfId="19" xr:uid="{00000000-0005-0000-0000-000013000000}"/>
    <cellStyle name="Moeda 12 2" xfId="302" xr:uid="{00000000-0005-0000-0000-000014000000}"/>
    <cellStyle name="Moeda 13" xfId="20" xr:uid="{00000000-0005-0000-0000-000015000000}"/>
    <cellStyle name="Moeda 13 2" xfId="21" xr:uid="{00000000-0005-0000-0000-000016000000}"/>
    <cellStyle name="Moeda 14" xfId="22" xr:uid="{00000000-0005-0000-0000-000017000000}"/>
    <cellStyle name="Moeda 14 2" xfId="303" xr:uid="{00000000-0005-0000-0000-000018000000}"/>
    <cellStyle name="Moeda 15" xfId="23" xr:uid="{00000000-0005-0000-0000-000019000000}"/>
    <cellStyle name="Moeda 15 2" xfId="278" xr:uid="{00000000-0005-0000-0000-00001A000000}"/>
    <cellStyle name="Moeda 15 2 2" xfId="294" xr:uid="{00000000-0005-0000-0000-00001B000000}"/>
    <cellStyle name="Moeda 15 2 3" xfId="297" xr:uid="{00000000-0005-0000-0000-00001C000000}"/>
    <cellStyle name="Moeda 16" xfId="273" xr:uid="{00000000-0005-0000-0000-00001D000000}"/>
    <cellStyle name="Moeda 16 2" xfId="279" xr:uid="{00000000-0005-0000-0000-00001E000000}"/>
    <cellStyle name="Moeda 16 2 2" xfId="280" xr:uid="{00000000-0005-0000-0000-00001F000000}"/>
    <cellStyle name="Moeda 16 2 2 2" xfId="281" xr:uid="{00000000-0005-0000-0000-000020000000}"/>
    <cellStyle name="Moeda 17" xfId="304" xr:uid="{00000000-0005-0000-0000-000021000000}"/>
    <cellStyle name="Moeda 17 2" xfId="417" xr:uid="{00000000-0005-0000-0000-000022000000}"/>
    <cellStyle name="Moeda 18" xfId="305" xr:uid="{00000000-0005-0000-0000-000023000000}"/>
    <cellStyle name="Moeda 19" xfId="422" xr:uid="{00000000-0005-0000-0000-000024000000}"/>
    <cellStyle name="Moeda 2" xfId="24" xr:uid="{00000000-0005-0000-0000-000025000000}"/>
    <cellStyle name="Moeda 2 2" xfId="25" xr:uid="{00000000-0005-0000-0000-000026000000}"/>
    <cellStyle name="Moeda 2 2 2" xfId="26" xr:uid="{00000000-0005-0000-0000-000027000000}"/>
    <cellStyle name="Moeda 2 2 2 2" xfId="27" xr:uid="{00000000-0005-0000-0000-000028000000}"/>
    <cellStyle name="Moeda 2 2 2 3" xfId="28" xr:uid="{00000000-0005-0000-0000-000029000000}"/>
    <cellStyle name="Moeda 2 2 2 4" xfId="29" xr:uid="{00000000-0005-0000-0000-00002A000000}"/>
    <cellStyle name="Moeda 2 2 2 5" xfId="306" xr:uid="{00000000-0005-0000-0000-00002B000000}"/>
    <cellStyle name="Moeda 2 2 3" xfId="30" xr:uid="{00000000-0005-0000-0000-00002C000000}"/>
    <cellStyle name="Moeda 2 2 4" xfId="31" xr:uid="{00000000-0005-0000-0000-00002D000000}"/>
    <cellStyle name="Moeda 2 2 5" xfId="32" xr:uid="{00000000-0005-0000-0000-00002E000000}"/>
    <cellStyle name="Moeda 2 2 6" xfId="33" xr:uid="{00000000-0005-0000-0000-00002F000000}"/>
    <cellStyle name="Moeda 2 3" xfId="34" xr:uid="{00000000-0005-0000-0000-000030000000}"/>
    <cellStyle name="Moeda 2 3 2" xfId="35" xr:uid="{00000000-0005-0000-0000-000031000000}"/>
    <cellStyle name="Moeda 2 3 2 2" xfId="36" xr:uid="{00000000-0005-0000-0000-000032000000}"/>
    <cellStyle name="Moeda 2 3 2 3" xfId="37" xr:uid="{00000000-0005-0000-0000-000033000000}"/>
    <cellStyle name="Moeda 2 3 2 4" xfId="38" xr:uid="{00000000-0005-0000-0000-000034000000}"/>
    <cellStyle name="Moeda 2 3 3" xfId="39" xr:uid="{00000000-0005-0000-0000-000035000000}"/>
    <cellStyle name="Moeda 2 3 4" xfId="40" xr:uid="{00000000-0005-0000-0000-000036000000}"/>
    <cellStyle name="Moeda 2 3 5" xfId="41" xr:uid="{00000000-0005-0000-0000-000037000000}"/>
    <cellStyle name="Moeda 2 4" xfId="42" xr:uid="{00000000-0005-0000-0000-000038000000}"/>
    <cellStyle name="Moeda 2 4 2" xfId="43" xr:uid="{00000000-0005-0000-0000-000039000000}"/>
    <cellStyle name="Moeda 2 4 3" xfId="44" xr:uid="{00000000-0005-0000-0000-00003A000000}"/>
    <cellStyle name="Moeda 2 4 4" xfId="45" xr:uid="{00000000-0005-0000-0000-00003B000000}"/>
    <cellStyle name="Moeda 2 5" xfId="46" xr:uid="{00000000-0005-0000-0000-00003C000000}"/>
    <cellStyle name="Moeda 2 6" xfId="47" xr:uid="{00000000-0005-0000-0000-00003D000000}"/>
    <cellStyle name="Moeda 2 7" xfId="48" xr:uid="{00000000-0005-0000-0000-00003E000000}"/>
    <cellStyle name="Moeda 2 8" xfId="49" xr:uid="{00000000-0005-0000-0000-00003F000000}"/>
    <cellStyle name="Moeda 2_010-12 - Cond. Itacorubi - Limp SC" xfId="50" xr:uid="{00000000-0005-0000-0000-000040000000}"/>
    <cellStyle name="Moeda 3" xfId="51" xr:uid="{00000000-0005-0000-0000-000041000000}"/>
    <cellStyle name="Moeda 3 2" xfId="52" xr:uid="{00000000-0005-0000-0000-000042000000}"/>
    <cellStyle name="Moeda 3 2 2" xfId="53" xr:uid="{00000000-0005-0000-0000-000043000000}"/>
    <cellStyle name="Moeda 3 2 3" xfId="54" xr:uid="{00000000-0005-0000-0000-000044000000}"/>
    <cellStyle name="Moeda 3 2 4" xfId="55" xr:uid="{00000000-0005-0000-0000-000045000000}"/>
    <cellStyle name="Moeda 3 3" xfId="56" xr:uid="{00000000-0005-0000-0000-000046000000}"/>
    <cellStyle name="Moeda 3 3 2" xfId="57" xr:uid="{00000000-0005-0000-0000-000047000000}"/>
    <cellStyle name="Moeda 3 3 3" xfId="58" xr:uid="{00000000-0005-0000-0000-000048000000}"/>
    <cellStyle name="Moeda 3 3 4" xfId="59" xr:uid="{00000000-0005-0000-0000-000049000000}"/>
    <cellStyle name="Moeda 3 4" xfId="60" xr:uid="{00000000-0005-0000-0000-00004A000000}"/>
    <cellStyle name="Moeda 3 5" xfId="61" xr:uid="{00000000-0005-0000-0000-00004B000000}"/>
    <cellStyle name="Moeda 3 6" xfId="62" xr:uid="{00000000-0005-0000-0000-00004C000000}"/>
    <cellStyle name="Moeda 4" xfId="63" xr:uid="{00000000-0005-0000-0000-00004D000000}"/>
    <cellStyle name="Moeda 4 2" xfId="64" xr:uid="{00000000-0005-0000-0000-00004E000000}"/>
    <cellStyle name="Moeda 4 3" xfId="65" xr:uid="{00000000-0005-0000-0000-00004F000000}"/>
    <cellStyle name="Moeda 4 4" xfId="66" xr:uid="{00000000-0005-0000-0000-000050000000}"/>
    <cellStyle name="Moeda 5" xfId="67" xr:uid="{00000000-0005-0000-0000-000051000000}"/>
    <cellStyle name="Moeda 5 2" xfId="68" xr:uid="{00000000-0005-0000-0000-000052000000}"/>
    <cellStyle name="Moeda 5 3" xfId="69" xr:uid="{00000000-0005-0000-0000-000053000000}"/>
    <cellStyle name="Moeda 5 4" xfId="70" xr:uid="{00000000-0005-0000-0000-000054000000}"/>
    <cellStyle name="Moeda 6" xfId="71" xr:uid="{00000000-0005-0000-0000-000055000000}"/>
    <cellStyle name="Moeda 6 2" xfId="72" xr:uid="{00000000-0005-0000-0000-000056000000}"/>
    <cellStyle name="Moeda 6 2 2" xfId="73" xr:uid="{00000000-0005-0000-0000-000057000000}"/>
    <cellStyle name="Moeda 6 2 3" xfId="74" xr:uid="{00000000-0005-0000-0000-000058000000}"/>
    <cellStyle name="Moeda 6 2 4" xfId="75" xr:uid="{00000000-0005-0000-0000-000059000000}"/>
    <cellStyle name="Moeda 6 3" xfId="76" xr:uid="{00000000-0005-0000-0000-00005A000000}"/>
    <cellStyle name="Moeda 6 4" xfId="77" xr:uid="{00000000-0005-0000-0000-00005B000000}"/>
    <cellStyle name="Moeda 6 5" xfId="78" xr:uid="{00000000-0005-0000-0000-00005C000000}"/>
    <cellStyle name="Moeda 7" xfId="79" xr:uid="{00000000-0005-0000-0000-00005D000000}"/>
    <cellStyle name="Moeda 7 2" xfId="80" xr:uid="{00000000-0005-0000-0000-00005E000000}"/>
    <cellStyle name="Moeda 7 3" xfId="81" xr:uid="{00000000-0005-0000-0000-00005F000000}"/>
    <cellStyle name="Moeda 7 4" xfId="82" xr:uid="{00000000-0005-0000-0000-000060000000}"/>
    <cellStyle name="Moeda 8" xfId="83" xr:uid="{00000000-0005-0000-0000-000061000000}"/>
    <cellStyle name="Moeda 8 2" xfId="84" xr:uid="{00000000-0005-0000-0000-000062000000}"/>
    <cellStyle name="Moeda 8 2 2" xfId="307" xr:uid="{00000000-0005-0000-0000-000063000000}"/>
    <cellStyle name="Moeda 8 3" xfId="85" xr:uid="{00000000-0005-0000-0000-000064000000}"/>
    <cellStyle name="Moeda 8 4" xfId="86" xr:uid="{00000000-0005-0000-0000-000065000000}"/>
    <cellStyle name="Moeda 8 5" xfId="308" xr:uid="{00000000-0005-0000-0000-000066000000}"/>
    <cellStyle name="Moeda 8 6" xfId="309" xr:uid="{00000000-0005-0000-0000-000067000000}"/>
    <cellStyle name="Moeda 9" xfId="87" xr:uid="{00000000-0005-0000-0000-000068000000}"/>
    <cellStyle name="Moeda 9 2" xfId="88" xr:uid="{00000000-0005-0000-0000-000069000000}"/>
    <cellStyle name="Moeda 9 3" xfId="89" xr:uid="{00000000-0005-0000-0000-00006A000000}"/>
    <cellStyle name="Moeda 9 4" xfId="90" xr:uid="{00000000-0005-0000-0000-00006B000000}"/>
    <cellStyle name="Normal" xfId="0" builtinId="0"/>
    <cellStyle name="Normal 10" xfId="91" xr:uid="{00000000-0005-0000-0000-00006D000000}"/>
    <cellStyle name="Normal 11" xfId="92" xr:uid="{00000000-0005-0000-0000-00006E000000}"/>
    <cellStyle name="Normal 12" xfId="93" xr:uid="{00000000-0005-0000-0000-00006F000000}"/>
    <cellStyle name="Normal 13" xfId="94" xr:uid="{00000000-0005-0000-0000-000070000000}"/>
    <cellStyle name="Normal 14" xfId="95" xr:uid="{00000000-0005-0000-0000-000071000000}"/>
    <cellStyle name="Normal 15" xfId="96" xr:uid="{00000000-0005-0000-0000-000072000000}"/>
    <cellStyle name="Normal 15 2" xfId="310" xr:uid="{00000000-0005-0000-0000-000073000000}"/>
    <cellStyle name="Normal 16" xfId="271" xr:uid="{00000000-0005-0000-0000-000074000000}"/>
    <cellStyle name="Normal 16 2" xfId="282" xr:uid="{00000000-0005-0000-0000-000075000000}"/>
    <cellStyle name="Normal 17" xfId="272" xr:uid="{00000000-0005-0000-0000-000076000000}"/>
    <cellStyle name="Normal 18" xfId="295" xr:uid="{00000000-0005-0000-0000-000077000000}"/>
    <cellStyle name="Normal 18 2" xfId="420" xr:uid="{00000000-0005-0000-0000-000078000000}"/>
    <cellStyle name="Normal 19" xfId="416" xr:uid="{00000000-0005-0000-0000-000079000000}"/>
    <cellStyle name="Normal 2" xfId="97" xr:uid="{00000000-0005-0000-0000-00007A000000}"/>
    <cellStyle name="Normal 2 2" xfId="6" xr:uid="{00000000-0005-0000-0000-00007B000000}"/>
    <cellStyle name="Normal 2 2 2" xfId="283" xr:uid="{00000000-0005-0000-0000-00007C000000}"/>
    <cellStyle name="Normal 2 3" xfId="98" xr:uid="{00000000-0005-0000-0000-00007D000000}"/>
    <cellStyle name="Normal 2 4" xfId="99" xr:uid="{00000000-0005-0000-0000-00007E000000}"/>
    <cellStyle name="Normal 2 5" xfId="100" xr:uid="{00000000-0005-0000-0000-00007F000000}"/>
    <cellStyle name="Normal 2 6" xfId="284" xr:uid="{00000000-0005-0000-0000-000080000000}"/>
    <cellStyle name="Normal 20" xfId="423" xr:uid="{00000000-0005-0000-0000-000081000000}"/>
    <cellStyle name="Normal 3" xfId="101" xr:uid="{00000000-0005-0000-0000-000082000000}"/>
    <cellStyle name="Normal 3 2" xfId="102" xr:uid="{00000000-0005-0000-0000-000083000000}"/>
    <cellStyle name="Normal 4" xfId="103" xr:uid="{00000000-0005-0000-0000-000084000000}"/>
    <cellStyle name="Normal 4 2" xfId="104" xr:uid="{00000000-0005-0000-0000-000085000000}"/>
    <cellStyle name="Normal 4 3" xfId="311" xr:uid="{00000000-0005-0000-0000-000086000000}"/>
    <cellStyle name="Normal 5" xfId="105" xr:uid="{00000000-0005-0000-0000-000087000000}"/>
    <cellStyle name="Normal 5 2" xfId="106" xr:uid="{00000000-0005-0000-0000-000088000000}"/>
    <cellStyle name="Normal 5 2 2" xfId="312" xr:uid="{00000000-0005-0000-0000-000089000000}"/>
    <cellStyle name="Normal 5 3" xfId="107" xr:uid="{00000000-0005-0000-0000-00008A000000}"/>
    <cellStyle name="Normal 5 3 2" xfId="313" xr:uid="{00000000-0005-0000-0000-00008B000000}"/>
    <cellStyle name="Normal 5 4" xfId="108" xr:uid="{00000000-0005-0000-0000-00008C000000}"/>
    <cellStyle name="Normal 5 4 2" xfId="314" xr:uid="{00000000-0005-0000-0000-00008D000000}"/>
    <cellStyle name="Normal 5 5" xfId="109" xr:uid="{00000000-0005-0000-0000-00008E000000}"/>
    <cellStyle name="Normal 6" xfId="110" xr:uid="{00000000-0005-0000-0000-00008F000000}"/>
    <cellStyle name="Normal 6 2" xfId="315" xr:uid="{00000000-0005-0000-0000-000090000000}"/>
    <cellStyle name="Normal 7" xfId="1" xr:uid="{00000000-0005-0000-0000-000091000000}"/>
    <cellStyle name="Normal 7 2" xfId="111" xr:uid="{00000000-0005-0000-0000-000092000000}"/>
    <cellStyle name="Normal 7 3" xfId="275" xr:uid="{00000000-0005-0000-0000-000093000000}"/>
    <cellStyle name="Normal 7 3 2" xfId="421" xr:uid="{00000000-0005-0000-0000-000094000000}"/>
    <cellStyle name="Normal 7 4" xfId="285" xr:uid="{00000000-0005-0000-0000-000095000000}"/>
    <cellStyle name="Normal 8" xfId="112" xr:uid="{00000000-0005-0000-0000-000096000000}"/>
    <cellStyle name="Normal 8 2" xfId="113" xr:uid="{00000000-0005-0000-0000-000097000000}"/>
    <cellStyle name="Normal 9" xfId="114" xr:uid="{00000000-0005-0000-0000-000098000000}"/>
    <cellStyle name="Porcentagem" xfId="415" builtinId="5"/>
    <cellStyle name="Porcentagem 10" xfId="7" xr:uid="{00000000-0005-0000-0000-00009A000000}"/>
    <cellStyle name="Porcentagem 11" xfId="115" xr:uid="{00000000-0005-0000-0000-00009B000000}"/>
    <cellStyle name="Porcentagem 11 2" xfId="316" xr:uid="{00000000-0005-0000-0000-00009C000000}"/>
    <cellStyle name="Porcentagem 11 3" xfId="317" xr:uid="{00000000-0005-0000-0000-00009D000000}"/>
    <cellStyle name="Porcentagem 12" xfId="116" xr:uid="{00000000-0005-0000-0000-00009E000000}"/>
    <cellStyle name="Porcentagem 12 2" xfId="117" xr:uid="{00000000-0005-0000-0000-00009F000000}"/>
    <cellStyle name="Porcentagem 12 2 2" xfId="318" xr:uid="{00000000-0005-0000-0000-0000A0000000}"/>
    <cellStyle name="Porcentagem 12 3" xfId="118" xr:uid="{00000000-0005-0000-0000-0000A1000000}"/>
    <cellStyle name="Porcentagem 13" xfId="119" xr:uid="{00000000-0005-0000-0000-0000A2000000}"/>
    <cellStyle name="Porcentagem 13 2" xfId="286" xr:uid="{00000000-0005-0000-0000-0000A3000000}"/>
    <cellStyle name="Porcentagem 13 3" xfId="418" xr:uid="{00000000-0005-0000-0000-0000A4000000}"/>
    <cellStyle name="Porcentagem 13 4" xfId="419" xr:uid="{00000000-0005-0000-0000-0000A5000000}"/>
    <cellStyle name="Porcentagem 14" xfId="120" xr:uid="{00000000-0005-0000-0000-0000A6000000}"/>
    <cellStyle name="Porcentagem 15" xfId="274" xr:uid="{00000000-0005-0000-0000-0000A7000000}"/>
    <cellStyle name="Porcentagem 15 2" xfId="287" xr:uid="{00000000-0005-0000-0000-0000A8000000}"/>
    <cellStyle name="Porcentagem 2" xfId="121" xr:uid="{00000000-0005-0000-0000-0000A9000000}"/>
    <cellStyle name="Porcentagem 2 2" xfId="122" xr:uid="{00000000-0005-0000-0000-0000AA000000}"/>
    <cellStyle name="Porcentagem 2 2 2" xfId="123" xr:uid="{00000000-0005-0000-0000-0000AB000000}"/>
    <cellStyle name="Porcentagem 2 2 2 2" xfId="288" xr:uid="{00000000-0005-0000-0000-0000AC000000}"/>
    <cellStyle name="Porcentagem 2 2 3" xfId="124" xr:uid="{00000000-0005-0000-0000-0000AD000000}"/>
    <cellStyle name="Porcentagem 2 2 4" xfId="125" xr:uid="{00000000-0005-0000-0000-0000AE000000}"/>
    <cellStyle name="Porcentagem 2 2 5" xfId="126" xr:uid="{00000000-0005-0000-0000-0000AF000000}"/>
    <cellStyle name="Porcentagem 2 3" xfId="127" xr:uid="{00000000-0005-0000-0000-0000B0000000}"/>
    <cellStyle name="Porcentagem 2 3 2" xfId="128" xr:uid="{00000000-0005-0000-0000-0000B1000000}"/>
    <cellStyle name="Porcentagem 2 3 3" xfId="129" xr:uid="{00000000-0005-0000-0000-0000B2000000}"/>
    <cellStyle name="Porcentagem 2 3 4" xfId="130" xr:uid="{00000000-0005-0000-0000-0000B3000000}"/>
    <cellStyle name="Porcentagem 2 4" xfId="131" xr:uid="{00000000-0005-0000-0000-0000B4000000}"/>
    <cellStyle name="Porcentagem 2 5" xfId="132" xr:uid="{00000000-0005-0000-0000-0000B5000000}"/>
    <cellStyle name="Porcentagem 2 6" xfId="133" xr:uid="{00000000-0005-0000-0000-0000B6000000}"/>
    <cellStyle name="Porcentagem 3" xfId="134" xr:uid="{00000000-0005-0000-0000-0000B7000000}"/>
    <cellStyle name="Porcentagem 3 2" xfId="135" xr:uid="{00000000-0005-0000-0000-0000B8000000}"/>
    <cellStyle name="Porcentagem 3 2 2" xfId="136" xr:uid="{00000000-0005-0000-0000-0000B9000000}"/>
    <cellStyle name="Porcentagem 3 2 3" xfId="137" xr:uid="{00000000-0005-0000-0000-0000BA000000}"/>
    <cellStyle name="Porcentagem 3 2 4" xfId="138" xr:uid="{00000000-0005-0000-0000-0000BB000000}"/>
    <cellStyle name="Porcentagem 3 3" xfId="139" xr:uid="{00000000-0005-0000-0000-0000BC000000}"/>
    <cellStyle name="Porcentagem 3 3 2" xfId="140" xr:uid="{00000000-0005-0000-0000-0000BD000000}"/>
    <cellStyle name="Porcentagem 3 3 3" xfId="141" xr:uid="{00000000-0005-0000-0000-0000BE000000}"/>
    <cellStyle name="Porcentagem 3 3 4" xfId="142" xr:uid="{00000000-0005-0000-0000-0000BF000000}"/>
    <cellStyle name="Porcentagem 3 4" xfId="143" xr:uid="{00000000-0005-0000-0000-0000C0000000}"/>
    <cellStyle name="Porcentagem 3 5" xfId="144" xr:uid="{00000000-0005-0000-0000-0000C1000000}"/>
    <cellStyle name="Porcentagem 3 6" xfId="145" xr:uid="{00000000-0005-0000-0000-0000C2000000}"/>
    <cellStyle name="Porcentagem 4" xfId="146" xr:uid="{00000000-0005-0000-0000-0000C3000000}"/>
    <cellStyle name="Porcentagem 4 2" xfId="147" xr:uid="{00000000-0005-0000-0000-0000C4000000}"/>
    <cellStyle name="Porcentagem 4 3" xfId="148" xr:uid="{00000000-0005-0000-0000-0000C5000000}"/>
    <cellStyle name="Porcentagem 4 4" xfId="149" xr:uid="{00000000-0005-0000-0000-0000C6000000}"/>
    <cellStyle name="Porcentagem 5" xfId="150" xr:uid="{00000000-0005-0000-0000-0000C7000000}"/>
    <cellStyle name="Porcentagem 5 2" xfId="151" xr:uid="{00000000-0005-0000-0000-0000C8000000}"/>
    <cellStyle name="Porcentagem 5 3" xfId="152" xr:uid="{00000000-0005-0000-0000-0000C9000000}"/>
    <cellStyle name="Porcentagem 5 4" xfId="153" xr:uid="{00000000-0005-0000-0000-0000CA000000}"/>
    <cellStyle name="Porcentagem 6" xfId="154" xr:uid="{00000000-0005-0000-0000-0000CB000000}"/>
    <cellStyle name="Porcentagem 6 2" xfId="155" xr:uid="{00000000-0005-0000-0000-0000CC000000}"/>
    <cellStyle name="Porcentagem 6 2 2" xfId="319" xr:uid="{00000000-0005-0000-0000-0000CD000000}"/>
    <cellStyle name="Porcentagem 6 3" xfId="156" xr:uid="{00000000-0005-0000-0000-0000CE000000}"/>
    <cellStyle name="Porcentagem 6 4" xfId="157" xr:uid="{00000000-0005-0000-0000-0000CF000000}"/>
    <cellStyle name="Porcentagem 7" xfId="158" xr:uid="{00000000-0005-0000-0000-0000D0000000}"/>
    <cellStyle name="Porcentagem 7 2" xfId="159" xr:uid="{00000000-0005-0000-0000-0000D1000000}"/>
    <cellStyle name="Porcentagem 7 3" xfId="160" xr:uid="{00000000-0005-0000-0000-0000D2000000}"/>
    <cellStyle name="Porcentagem 7 4" xfId="161" xr:uid="{00000000-0005-0000-0000-0000D3000000}"/>
    <cellStyle name="Porcentagem 7 5" xfId="320" xr:uid="{00000000-0005-0000-0000-0000D4000000}"/>
    <cellStyle name="Porcentagem 8" xfId="162" xr:uid="{00000000-0005-0000-0000-0000D5000000}"/>
    <cellStyle name="Porcentagem 8 2" xfId="163" xr:uid="{00000000-0005-0000-0000-0000D6000000}"/>
    <cellStyle name="Porcentagem 8 3" xfId="164" xr:uid="{00000000-0005-0000-0000-0000D7000000}"/>
    <cellStyle name="Porcentagem 8 4" xfId="165" xr:uid="{00000000-0005-0000-0000-0000D8000000}"/>
    <cellStyle name="Porcentagem 9" xfId="3" xr:uid="{00000000-0005-0000-0000-0000D9000000}"/>
    <cellStyle name="Porcentagem 9 2" xfId="166" xr:uid="{00000000-0005-0000-0000-0000DA000000}"/>
    <cellStyle name="Porcentagem 9 3" xfId="167" xr:uid="{00000000-0005-0000-0000-0000DB000000}"/>
    <cellStyle name="Porcentagem 9 4" xfId="168" xr:uid="{00000000-0005-0000-0000-0000DC000000}"/>
    <cellStyle name="Porcentagem 9 5" xfId="169" xr:uid="{00000000-0005-0000-0000-0000DD000000}"/>
    <cellStyle name="Porcentagem 9 6" xfId="170" xr:uid="{00000000-0005-0000-0000-0000DE000000}"/>
    <cellStyle name="Porcentagem 9 6 2" xfId="171" xr:uid="{00000000-0005-0000-0000-0000DF000000}"/>
    <cellStyle name="Porcentagem 9 6 3" xfId="321" xr:uid="{00000000-0005-0000-0000-0000E0000000}"/>
    <cellStyle name="Porcentagem 9 7" xfId="322" xr:uid="{00000000-0005-0000-0000-0000E1000000}"/>
    <cellStyle name="Result" xfId="172" xr:uid="{00000000-0005-0000-0000-0000E2000000}"/>
    <cellStyle name="Result 2" xfId="323" xr:uid="{00000000-0005-0000-0000-0000E3000000}"/>
    <cellStyle name="Result2" xfId="173" xr:uid="{00000000-0005-0000-0000-0000E4000000}"/>
    <cellStyle name="Result2 2" xfId="324" xr:uid="{00000000-0005-0000-0000-0000E5000000}"/>
    <cellStyle name="Separador de milhares 10" xfId="174" xr:uid="{00000000-0005-0000-0000-0000E7000000}"/>
    <cellStyle name="Separador de milhares 10 2" xfId="175" xr:uid="{00000000-0005-0000-0000-0000E8000000}"/>
    <cellStyle name="Separador de milhares 10 3" xfId="325" xr:uid="{00000000-0005-0000-0000-0000E9000000}"/>
    <cellStyle name="Separador de milhares 11" xfId="5" xr:uid="{00000000-0005-0000-0000-0000EA000000}"/>
    <cellStyle name="Separador de milhares 11 2" xfId="176" xr:uid="{00000000-0005-0000-0000-0000EB000000}"/>
    <cellStyle name="Separador de milhares 11 2 2" xfId="177" xr:uid="{00000000-0005-0000-0000-0000EC000000}"/>
    <cellStyle name="Separador de milhares 11 2 2 2" xfId="326" xr:uid="{00000000-0005-0000-0000-0000ED000000}"/>
    <cellStyle name="Separador de milhares 11 2 3" xfId="178" xr:uid="{00000000-0005-0000-0000-0000EE000000}"/>
    <cellStyle name="Separador de milhares 11 2 3 2" xfId="327" xr:uid="{00000000-0005-0000-0000-0000EF000000}"/>
    <cellStyle name="Separador de milhares 11 2 4" xfId="179" xr:uid="{00000000-0005-0000-0000-0000F0000000}"/>
    <cellStyle name="Separador de milhares 11 2 4 2" xfId="328" xr:uid="{00000000-0005-0000-0000-0000F1000000}"/>
    <cellStyle name="Separador de milhares 11 2 5" xfId="329" xr:uid="{00000000-0005-0000-0000-0000F2000000}"/>
    <cellStyle name="Separador de milhares 11 3" xfId="180" xr:uid="{00000000-0005-0000-0000-0000F3000000}"/>
    <cellStyle name="Separador de milhares 11 3 2" xfId="330" xr:uid="{00000000-0005-0000-0000-0000F4000000}"/>
    <cellStyle name="Separador de milhares 11 4" xfId="181" xr:uid="{00000000-0005-0000-0000-0000F5000000}"/>
    <cellStyle name="Separador de milhares 11 4 2" xfId="331" xr:uid="{00000000-0005-0000-0000-0000F6000000}"/>
    <cellStyle name="Separador de milhares 11 5" xfId="182" xr:uid="{00000000-0005-0000-0000-0000F7000000}"/>
    <cellStyle name="Separador de milhares 11 5 2" xfId="332" xr:uid="{00000000-0005-0000-0000-0000F8000000}"/>
    <cellStyle name="Separador de milhares 11 6" xfId="333" xr:uid="{00000000-0005-0000-0000-0000F9000000}"/>
    <cellStyle name="Separador de milhares 12" xfId="4" xr:uid="{00000000-0005-0000-0000-0000FA000000}"/>
    <cellStyle name="Separador de milhares 12 2" xfId="183" xr:uid="{00000000-0005-0000-0000-0000FB000000}"/>
    <cellStyle name="Separador de milhares 12 2 2" xfId="334" xr:uid="{00000000-0005-0000-0000-0000FC000000}"/>
    <cellStyle name="Separador de milhares 12 3" xfId="184" xr:uid="{00000000-0005-0000-0000-0000FD000000}"/>
    <cellStyle name="Separador de milhares 12 3 2" xfId="335" xr:uid="{00000000-0005-0000-0000-0000FE000000}"/>
    <cellStyle name="Separador de milhares 12 4" xfId="185" xr:uid="{00000000-0005-0000-0000-0000FF000000}"/>
    <cellStyle name="Separador de milhares 12 4 2" xfId="336" xr:uid="{00000000-0005-0000-0000-000000010000}"/>
    <cellStyle name="Separador de milhares 12 5" xfId="186" xr:uid="{00000000-0005-0000-0000-000001010000}"/>
    <cellStyle name="Separador de milhares 12 5 2" xfId="337" xr:uid="{00000000-0005-0000-0000-000002010000}"/>
    <cellStyle name="Separador de milhares 12 6" xfId="338" xr:uid="{00000000-0005-0000-0000-000003010000}"/>
    <cellStyle name="Separador de milhares 13" xfId="187" xr:uid="{00000000-0005-0000-0000-000004010000}"/>
    <cellStyle name="Separador de milhares 13 2" xfId="339" xr:uid="{00000000-0005-0000-0000-000005010000}"/>
    <cellStyle name="Separador de milhares 14" xfId="188" xr:uid="{00000000-0005-0000-0000-000006010000}"/>
    <cellStyle name="Separador de milhares 14 2" xfId="340" xr:uid="{00000000-0005-0000-0000-000007010000}"/>
    <cellStyle name="Separador de milhares 15" xfId="189" xr:uid="{00000000-0005-0000-0000-000008010000}"/>
    <cellStyle name="Separador de milhares 16" xfId="190" xr:uid="{00000000-0005-0000-0000-000009010000}"/>
    <cellStyle name="Separador de milhares 17" xfId="296" xr:uid="{00000000-0005-0000-0000-00000A010000}"/>
    <cellStyle name="Separador de milhares 17 2" xfId="341" xr:uid="{00000000-0005-0000-0000-00000B010000}"/>
    <cellStyle name="Separador de milhares 18" xfId="342" xr:uid="{00000000-0005-0000-0000-00000C010000}"/>
    <cellStyle name="Separador de milhares 19" xfId="343" xr:uid="{00000000-0005-0000-0000-00000D010000}"/>
    <cellStyle name="Separador de milhares 2" xfId="191" xr:uid="{00000000-0005-0000-0000-00000E010000}"/>
    <cellStyle name="Separador de milhares 2 2" xfId="192" xr:uid="{00000000-0005-0000-0000-00000F010000}"/>
    <cellStyle name="Separador de milhares 2 2 2" xfId="193" xr:uid="{00000000-0005-0000-0000-000010010000}"/>
    <cellStyle name="Separador de milhares 2 2 2 2" xfId="344" xr:uid="{00000000-0005-0000-0000-000011010000}"/>
    <cellStyle name="Separador de milhares 2 2 3" xfId="194" xr:uid="{00000000-0005-0000-0000-000012010000}"/>
    <cellStyle name="Separador de milhares 2 2 3 2" xfId="345" xr:uid="{00000000-0005-0000-0000-000013010000}"/>
    <cellStyle name="Separador de milhares 2 2 4" xfId="195" xr:uid="{00000000-0005-0000-0000-000014010000}"/>
    <cellStyle name="Separador de milhares 2 2 4 2" xfId="346" xr:uid="{00000000-0005-0000-0000-000015010000}"/>
    <cellStyle name="Separador de milhares 2 2 5" xfId="196" xr:uid="{00000000-0005-0000-0000-000016010000}"/>
    <cellStyle name="Separador de milhares 2 2 5 2" xfId="347" xr:uid="{00000000-0005-0000-0000-000017010000}"/>
    <cellStyle name="Separador de milhares 2 2 6" xfId="348" xr:uid="{00000000-0005-0000-0000-000018010000}"/>
    <cellStyle name="Separador de milhares 2 3" xfId="197" xr:uid="{00000000-0005-0000-0000-000019010000}"/>
    <cellStyle name="Separador de milhares 2 3 2" xfId="198" xr:uid="{00000000-0005-0000-0000-00001A010000}"/>
    <cellStyle name="Separador de milhares 2 3 2 2" xfId="349" xr:uid="{00000000-0005-0000-0000-00001B010000}"/>
    <cellStyle name="Separador de milhares 2 3 3" xfId="199" xr:uid="{00000000-0005-0000-0000-00001C010000}"/>
    <cellStyle name="Separador de milhares 2 3 3 2" xfId="350" xr:uid="{00000000-0005-0000-0000-00001D010000}"/>
    <cellStyle name="Separador de milhares 2 3 4" xfId="200" xr:uid="{00000000-0005-0000-0000-00001E010000}"/>
    <cellStyle name="Separador de milhares 2 3 4 2" xfId="351" xr:uid="{00000000-0005-0000-0000-00001F010000}"/>
    <cellStyle name="Separador de milhares 2 3 5" xfId="352" xr:uid="{00000000-0005-0000-0000-000020010000}"/>
    <cellStyle name="Separador de milhares 2 4" xfId="201" xr:uid="{00000000-0005-0000-0000-000021010000}"/>
    <cellStyle name="Separador de milhares 2 4 2" xfId="202" xr:uid="{00000000-0005-0000-0000-000022010000}"/>
    <cellStyle name="Separador de milhares 2 4 2 2" xfId="353" xr:uid="{00000000-0005-0000-0000-000023010000}"/>
    <cellStyle name="Separador de milhares 2 4 3" xfId="203" xr:uid="{00000000-0005-0000-0000-000024010000}"/>
    <cellStyle name="Separador de milhares 2 4 3 2" xfId="354" xr:uid="{00000000-0005-0000-0000-000025010000}"/>
    <cellStyle name="Separador de milhares 2 4 4" xfId="204" xr:uid="{00000000-0005-0000-0000-000026010000}"/>
    <cellStyle name="Separador de milhares 2 4 4 2" xfId="355" xr:uid="{00000000-0005-0000-0000-000027010000}"/>
    <cellStyle name="Separador de milhares 2 4 5" xfId="356" xr:uid="{00000000-0005-0000-0000-000028010000}"/>
    <cellStyle name="Separador de milhares 2 5" xfId="205" xr:uid="{00000000-0005-0000-0000-000029010000}"/>
    <cellStyle name="Separador de milhares 2 5 2" xfId="206" xr:uid="{00000000-0005-0000-0000-00002A010000}"/>
    <cellStyle name="Separador de milhares 2 5 2 2" xfId="207" xr:uid="{00000000-0005-0000-0000-00002B010000}"/>
    <cellStyle name="Separador de milhares 2 5 2 2 2" xfId="357" xr:uid="{00000000-0005-0000-0000-00002C010000}"/>
    <cellStyle name="Separador de milhares 2 5 2 3" xfId="208" xr:uid="{00000000-0005-0000-0000-00002D010000}"/>
    <cellStyle name="Separador de milhares 2 5 2 3 2" xfId="358" xr:uid="{00000000-0005-0000-0000-00002E010000}"/>
    <cellStyle name="Separador de milhares 2 5 2 4" xfId="209" xr:uid="{00000000-0005-0000-0000-00002F010000}"/>
    <cellStyle name="Separador de milhares 2 5 2 4 2" xfId="359" xr:uid="{00000000-0005-0000-0000-000030010000}"/>
    <cellStyle name="Separador de milhares 2 5 2 5" xfId="360" xr:uid="{00000000-0005-0000-0000-000031010000}"/>
    <cellStyle name="Separador de milhares 2 5 3" xfId="210" xr:uid="{00000000-0005-0000-0000-000032010000}"/>
    <cellStyle name="Separador de milhares 2 5 3 2" xfId="361" xr:uid="{00000000-0005-0000-0000-000033010000}"/>
    <cellStyle name="Separador de milhares 2 5 4" xfId="211" xr:uid="{00000000-0005-0000-0000-000034010000}"/>
    <cellStyle name="Separador de milhares 2 5 4 2" xfId="362" xr:uid="{00000000-0005-0000-0000-000035010000}"/>
    <cellStyle name="Separador de milhares 2 5 5" xfId="212" xr:uid="{00000000-0005-0000-0000-000036010000}"/>
    <cellStyle name="Separador de milhares 2 5 5 2" xfId="363" xr:uid="{00000000-0005-0000-0000-000037010000}"/>
    <cellStyle name="Separador de milhares 2 5 6" xfId="213" xr:uid="{00000000-0005-0000-0000-000038010000}"/>
    <cellStyle name="Separador de milhares 2 5 6 2" xfId="364" xr:uid="{00000000-0005-0000-0000-000039010000}"/>
    <cellStyle name="Separador de milhares 2 5 7" xfId="365" xr:uid="{00000000-0005-0000-0000-00003A010000}"/>
    <cellStyle name="Separador de milhares 2 6" xfId="214" xr:uid="{00000000-0005-0000-0000-00003B010000}"/>
    <cellStyle name="Separador de milhares 2 6 2" xfId="366" xr:uid="{00000000-0005-0000-0000-00003C010000}"/>
    <cellStyle name="Separador de milhares 2 7" xfId="215" xr:uid="{00000000-0005-0000-0000-00003D010000}"/>
    <cellStyle name="Separador de milhares 2 7 2" xfId="367" xr:uid="{00000000-0005-0000-0000-00003E010000}"/>
    <cellStyle name="Separador de milhares 2 8" xfId="216" xr:uid="{00000000-0005-0000-0000-00003F010000}"/>
    <cellStyle name="Separador de milhares 2 8 2" xfId="368" xr:uid="{00000000-0005-0000-0000-000040010000}"/>
    <cellStyle name="Separador de milhares 2 9" xfId="369" xr:uid="{00000000-0005-0000-0000-000041010000}"/>
    <cellStyle name="Separador de milhares 3" xfId="217" xr:uid="{00000000-0005-0000-0000-000042010000}"/>
    <cellStyle name="Separador de milhares 3 2" xfId="218" xr:uid="{00000000-0005-0000-0000-000043010000}"/>
    <cellStyle name="Separador de milhares 3 2 2" xfId="219" xr:uid="{00000000-0005-0000-0000-000044010000}"/>
    <cellStyle name="Separador de milhares 3 2 2 2" xfId="370" xr:uid="{00000000-0005-0000-0000-000045010000}"/>
    <cellStyle name="Separador de milhares 3 2 3" xfId="220" xr:uid="{00000000-0005-0000-0000-000046010000}"/>
    <cellStyle name="Separador de milhares 3 2 3 2" xfId="371" xr:uid="{00000000-0005-0000-0000-000047010000}"/>
    <cellStyle name="Separador de milhares 3 2 4" xfId="221" xr:uid="{00000000-0005-0000-0000-000048010000}"/>
    <cellStyle name="Separador de milhares 3 2 4 2" xfId="372" xr:uid="{00000000-0005-0000-0000-000049010000}"/>
    <cellStyle name="Separador de milhares 3 2 5" xfId="373" xr:uid="{00000000-0005-0000-0000-00004A010000}"/>
    <cellStyle name="Separador de milhares 3 3" xfId="222" xr:uid="{00000000-0005-0000-0000-00004B010000}"/>
    <cellStyle name="Separador de milhares 3 3 2" xfId="374" xr:uid="{00000000-0005-0000-0000-00004C010000}"/>
    <cellStyle name="Separador de milhares 3 4" xfId="223" xr:uid="{00000000-0005-0000-0000-00004D010000}"/>
    <cellStyle name="Separador de milhares 3 4 2" xfId="375" xr:uid="{00000000-0005-0000-0000-00004E010000}"/>
    <cellStyle name="Separador de milhares 3 5" xfId="224" xr:uid="{00000000-0005-0000-0000-00004F010000}"/>
    <cellStyle name="Separador de milhares 3 5 2" xfId="376" xr:uid="{00000000-0005-0000-0000-000050010000}"/>
    <cellStyle name="Separador de milhares 3 6" xfId="225" xr:uid="{00000000-0005-0000-0000-000051010000}"/>
    <cellStyle name="Separador de milhares 3 6 2" xfId="377" xr:uid="{00000000-0005-0000-0000-000052010000}"/>
    <cellStyle name="Separador de milhares 3 7" xfId="378" xr:uid="{00000000-0005-0000-0000-000053010000}"/>
    <cellStyle name="Separador de milhares 4" xfId="226" xr:uid="{00000000-0005-0000-0000-000054010000}"/>
    <cellStyle name="Separador de milhares 4 2" xfId="227" xr:uid="{00000000-0005-0000-0000-000055010000}"/>
    <cellStyle name="Separador de milhares 4 2 2" xfId="379" xr:uid="{00000000-0005-0000-0000-000056010000}"/>
    <cellStyle name="Separador de milhares 4 3" xfId="228" xr:uid="{00000000-0005-0000-0000-000057010000}"/>
    <cellStyle name="Separador de milhares 4 3 2" xfId="380" xr:uid="{00000000-0005-0000-0000-000058010000}"/>
    <cellStyle name="Separador de milhares 4 4" xfId="229" xr:uid="{00000000-0005-0000-0000-000059010000}"/>
    <cellStyle name="Separador de milhares 4 4 2" xfId="381" xr:uid="{00000000-0005-0000-0000-00005A010000}"/>
    <cellStyle name="Separador de milhares 4 5" xfId="382" xr:uid="{00000000-0005-0000-0000-00005B010000}"/>
    <cellStyle name="Separador de milhares 5" xfId="230" xr:uid="{00000000-0005-0000-0000-00005C010000}"/>
    <cellStyle name="Separador de milhares 5 2" xfId="231" xr:uid="{00000000-0005-0000-0000-00005D010000}"/>
    <cellStyle name="Separador de milhares 5 2 2" xfId="383" xr:uid="{00000000-0005-0000-0000-00005E010000}"/>
    <cellStyle name="Separador de milhares 5 3" xfId="232" xr:uid="{00000000-0005-0000-0000-00005F010000}"/>
    <cellStyle name="Separador de milhares 5 3 2" xfId="384" xr:uid="{00000000-0005-0000-0000-000060010000}"/>
    <cellStyle name="Separador de milhares 5 4" xfId="233" xr:uid="{00000000-0005-0000-0000-000061010000}"/>
    <cellStyle name="Separador de milhares 5 4 2" xfId="385" xr:uid="{00000000-0005-0000-0000-000062010000}"/>
    <cellStyle name="Separador de milhares 5 5" xfId="386" xr:uid="{00000000-0005-0000-0000-000063010000}"/>
    <cellStyle name="Separador de milhares 6" xfId="234" xr:uid="{00000000-0005-0000-0000-000064010000}"/>
    <cellStyle name="Separador de milhares 6 2" xfId="235" xr:uid="{00000000-0005-0000-0000-000065010000}"/>
    <cellStyle name="Separador de milhares 6 3" xfId="236" xr:uid="{00000000-0005-0000-0000-000066010000}"/>
    <cellStyle name="Separador de milhares 6 4" xfId="237" xr:uid="{00000000-0005-0000-0000-000067010000}"/>
    <cellStyle name="Separador de milhares 7" xfId="238" xr:uid="{00000000-0005-0000-0000-000068010000}"/>
    <cellStyle name="Separador de milhares 7 2" xfId="239" xr:uid="{00000000-0005-0000-0000-000069010000}"/>
    <cellStyle name="Separador de milhares 7 2 2" xfId="240" xr:uid="{00000000-0005-0000-0000-00006A010000}"/>
    <cellStyle name="Separador de milhares 7 2 2 2" xfId="387" xr:uid="{00000000-0005-0000-0000-00006B010000}"/>
    <cellStyle name="Separador de milhares 7 2 3" xfId="241" xr:uid="{00000000-0005-0000-0000-00006C010000}"/>
    <cellStyle name="Separador de milhares 7 2 3 2" xfId="388" xr:uid="{00000000-0005-0000-0000-00006D010000}"/>
    <cellStyle name="Separador de milhares 7 2 4" xfId="242" xr:uid="{00000000-0005-0000-0000-00006E010000}"/>
    <cellStyle name="Separador de milhares 7 2 4 2" xfId="389" xr:uid="{00000000-0005-0000-0000-00006F010000}"/>
    <cellStyle name="Separador de milhares 7 2 5" xfId="390" xr:uid="{00000000-0005-0000-0000-000070010000}"/>
    <cellStyle name="Separador de milhares 7 3" xfId="243" xr:uid="{00000000-0005-0000-0000-000071010000}"/>
    <cellStyle name="Separador de milhares 7 3 2" xfId="391" xr:uid="{00000000-0005-0000-0000-000072010000}"/>
    <cellStyle name="Separador de milhares 7 4" xfId="244" xr:uid="{00000000-0005-0000-0000-000073010000}"/>
    <cellStyle name="Separador de milhares 7 4 2" xfId="392" xr:uid="{00000000-0005-0000-0000-000074010000}"/>
    <cellStyle name="Separador de milhares 7 5" xfId="245" xr:uid="{00000000-0005-0000-0000-000075010000}"/>
    <cellStyle name="Separador de milhares 7 5 2" xfId="393" xr:uid="{00000000-0005-0000-0000-000076010000}"/>
    <cellStyle name="Separador de milhares 7 6" xfId="394" xr:uid="{00000000-0005-0000-0000-000077010000}"/>
    <cellStyle name="Separador de milhares 7_128811_Hospital de Guarnição-Limp-SC-valor portaria" xfId="246" xr:uid="{00000000-0005-0000-0000-000078010000}"/>
    <cellStyle name="Separador de milhares 8" xfId="247" xr:uid="{00000000-0005-0000-0000-000079010000}"/>
    <cellStyle name="Separador de milhares 8 2" xfId="248" xr:uid="{00000000-0005-0000-0000-00007A010000}"/>
    <cellStyle name="Separador de milhares 8 3" xfId="395" xr:uid="{00000000-0005-0000-0000-00007B010000}"/>
    <cellStyle name="Separador de milhares 9" xfId="249" xr:uid="{00000000-0005-0000-0000-00007C010000}"/>
    <cellStyle name="Separador de milhares 9 2" xfId="250" xr:uid="{00000000-0005-0000-0000-00007D010000}"/>
    <cellStyle name="Separador de milhares 9 2 2" xfId="251" xr:uid="{00000000-0005-0000-0000-00007E010000}"/>
    <cellStyle name="Separador de milhares 9 2 2 2" xfId="396" xr:uid="{00000000-0005-0000-0000-00007F010000}"/>
    <cellStyle name="Separador de milhares 9 2 3" xfId="252" xr:uid="{00000000-0005-0000-0000-000080010000}"/>
    <cellStyle name="Separador de milhares 9 2 3 2" xfId="397" xr:uid="{00000000-0005-0000-0000-000081010000}"/>
    <cellStyle name="Separador de milhares 9 2 4" xfId="253" xr:uid="{00000000-0005-0000-0000-000082010000}"/>
    <cellStyle name="Separador de milhares 9 2 4 2" xfId="398" xr:uid="{00000000-0005-0000-0000-000083010000}"/>
    <cellStyle name="Separador de milhares 9 2 5" xfId="399" xr:uid="{00000000-0005-0000-0000-000084010000}"/>
    <cellStyle name="Separador de milhares 9 3" xfId="254" xr:uid="{00000000-0005-0000-0000-000085010000}"/>
    <cellStyle name="Separador de milhares 9 3 2" xfId="400" xr:uid="{00000000-0005-0000-0000-000086010000}"/>
    <cellStyle name="Separador de milhares 9 4" xfId="255" xr:uid="{00000000-0005-0000-0000-000087010000}"/>
    <cellStyle name="Separador de milhares 9 4 2" xfId="401" xr:uid="{00000000-0005-0000-0000-000088010000}"/>
    <cellStyle name="Separador de milhares 9 5" xfId="256" xr:uid="{00000000-0005-0000-0000-000089010000}"/>
    <cellStyle name="Separador de milhares 9 5 2" xfId="402" xr:uid="{00000000-0005-0000-0000-00008A010000}"/>
    <cellStyle name="Separador de milhares 9 6" xfId="403" xr:uid="{00000000-0005-0000-0000-00008B010000}"/>
    <cellStyle name="Título" xfId="424" builtinId="15"/>
    <cellStyle name="Título 1 1" xfId="257" xr:uid="{00000000-0005-0000-0000-00008D010000}"/>
    <cellStyle name="Título 1 1 1" xfId="258" xr:uid="{00000000-0005-0000-0000-00008E010000}"/>
    <cellStyle name="Título 5" xfId="404" xr:uid="{00000000-0005-0000-0000-00008F010000}"/>
    <cellStyle name="Vírgula" xfId="414" builtinId="3"/>
    <cellStyle name="Vírgula 2" xfId="259" xr:uid="{00000000-0005-0000-0000-000090010000}"/>
    <cellStyle name="Vírgula 2 2" xfId="260" xr:uid="{00000000-0005-0000-0000-000091010000}"/>
    <cellStyle name="Vírgula 2 2 2" xfId="405" xr:uid="{00000000-0005-0000-0000-000092010000}"/>
    <cellStyle name="Vírgula 2 3" xfId="261" xr:uid="{00000000-0005-0000-0000-000093010000}"/>
    <cellStyle name="Vírgula 2 3 2" xfId="406" xr:uid="{00000000-0005-0000-0000-000094010000}"/>
    <cellStyle name="Vírgula 2 4" xfId="262" xr:uid="{00000000-0005-0000-0000-000095010000}"/>
    <cellStyle name="Vírgula 2 4 2" xfId="407" xr:uid="{00000000-0005-0000-0000-000096010000}"/>
    <cellStyle name="Vírgula 2 5" xfId="289" xr:uid="{00000000-0005-0000-0000-000097010000}"/>
    <cellStyle name="Vírgula 2 6" xfId="408" xr:uid="{00000000-0005-0000-0000-000098010000}"/>
    <cellStyle name="Vírgula 3" xfId="263" xr:uid="{00000000-0005-0000-0000-000099010000}"/>
    <cellStyle name="Vírgula 3 2" xfId="264" xr:uid="{00000000-0005-0000-0000-00009A010000}"/>
    <cellStyle name="Vírgula 3 2 2" xfId="409" xr:uid="{00000000-0005-0000-0000-00009B010000}"/>
    <cellStyle name="Vírgula 3 3" xfId="265" xr:uid="{00000000-0005-0000-0000-00009C010000}"/>
    <cellStyle name="Vírgula 3 3 2" xfId="410" xr:uid="{00000000-0005-0000-0000-00009D010000}"/>
    <cellStyle name="Vírgula 3 4" xfId="266" xr:uid="{00000000-0005-0000-0000-00009E010000}"/>
    <cellStyle name="Vírgula 3 4 2" xfId="411" xr:uid="{00000000-0005-0000-0000-00009F010000}"/>
    <cellStyle name="Vírgula 3 5" xfId="412" xr:uid="{00000000-0005-0000-0000-0000A0010000}"/>
    <cellStyle name="Vírgula 4" xfId="267" xr:uid="{00000000-0005-0000-0000-0000A1010000}"/>
    <cellStyle name="Vírgula 4 2" xfId="290" xr:uid="{00000000-0005-0000-0000-0000A2010000}"/>
    <cellStyle name="Vírgula 4 3" xfId="291" xr:uid="{00000000-0005-0000-0000-0000A3010000}"/>
    <cellStyle name="Vírgula 5" xfId="268" xr:uid="{00000000-0005-0000-0000-0000A4010000}"/>
    <cellStyle name="Vírgula 5 2" xfId="413" xr:uid="{00000000-0005-0000-0000-0000A5010000}"/>
    <cellStyle name="Vírgula 6" xfId="269" xr:uid="{00000000-0005-0000-0000-0000A6010000}"/>
    <cellStyle name="Vírgula 7" xfId="270" xr:uid="{00000000-0005-0000-0000-0000A7010000}"/>
    <cellStyle name="Vírgula 7 2" xfId="292" xr:uid="{00000000-0005-0000-0000-0000A8010000}"/>
    <cellStyle name="Vírgula 8" xfId="293" xr:uid="{00000000-0005-0000-0000-0000A9010000}"/>
  </cellStyles>
  <dxfs count="0"/>
  <tableStyles count="0" defaultTableStyle="TableStyleMedium9" defaultPivotStyle="PivotStyleLight16"/>
  <colors>
    <mruColors>
      <color rgb="FFFCE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0424\AC\Presidencia\DSEMP\PRIVADO_DSEMP\GSAP\Itens_de_Seguran&#231;a\Nova%20Planilha%20de%20Custo\Sistema%20de%20Custo%20de%20Refer&#234;ncia%20-%20Vigilante\M&#227;o%20de%20Obra\Modelo-bas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2020\TABELAS\LIMPEZA%20-%20PR\LIMP%20-%20PR%20-%202020-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cita&#231;&#227;o\2020\SC\LIMPEZA\IFSC%20ITAJA&#205;%20-%20PE%20143.2019\13410-Planilh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RCIAL\AppData\Roaming\Microsoft\Excel\LIMP%20-%20PR%20-%202021-1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2016\Tabelas\SC%20LIMPEZA\PUBLICO%20-%20LIMP.SC%20%20tabela%20I%20-%202016%20-%20NOV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2016\Tabelas\PR%20LIMPEZA\PUBLICO%20-%20LIMP.PR%20%20tabela%2001-2016-%20atualizand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cita&#231;&#227;o\2019\RS\LIMPEZA\POSTAL%20SA&#218;DE%20PE%2020%202018\11481.2019%20%20-%20Proposta%20arrematan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+%20Excel\2015\Tabelas\PR\Limpeza\PUBLICO%20-%20LIMP.PR%20%20tabela%2001%20-%202015%20(Nova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angela.Aquino\AppData\Local\Microsoft\Windows\Temporary%20Internet%20Files\Content.Outlook\CJ0YNHO6\COMERCIAL%20-%20GERAL\FormularioAdmVendas\Planilha%20Aber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cita&#231;&#227;o\2018\SC\Vigil&#226;ncia\100033%20-%20ECT%20emergencial\planilha%20custo%20de%20referencia%201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"/>
      <sheetName val="Convenções Coletivas "/>
      <sheetName val="Proposta Econômica"/>
      <sheetName val="Equip. Mat. e Insumos"/>
      <sheetName val="Planilha de Custos"/>
      <sheetName val="Regionais"/>
      <sheetName val="Atividades"/>
    </sheetNames>
    <sheetDataSet>
      <sheetData sheetId="0">
        <row r="4">
          <cell r="A4" t="str">
            <v>44 horas semanais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>Vigilante Diurno</v>
          </cell>
          <cell r="D1" t="str">
            <v>Intrajornada</v>
          </cell>
        </row>
        <row r="2">
          <cell r="A2" t="str">
            <v>Vigilante Noturno</v>
          </cell>
        </row>
        <row r="3">
          <cell r="A3" t="str">
            <v>Vigilante Motorizado Diurno</v>
          </cell>
          <cell r="D3">
            <v>0</v>
          </cell>
        </row>
        <row r="4">
          <cell r="A4" t="str">
            <v>Vigilante Motorizado Noturno</v>
          </cell>
          <cell r="D4">
            <v>1</v>
          </cell>
        </row>
        <row r="5">
          <cell r="A5" t="str">
            <v>Supervisor Diurno</v>
          </cell>
        </row>
        <row r="6">
          <cell r="A6" t="str">
            <v>Supervisor Noturno</v>
          </cell>
        </row>
        <row r="7">
          <cell r="A7" t="str">
            <v>Vigilante</v>
          </cell>
        </row>
        <row r="8">
          <cell r="A8" t="str">
            <v>Supervisor</v>
          </cell>
        </row>
        <row r="9">
          <cell r="A9" t="str">
            <v>Vigilante Patrimonial</v>
          </cell>
        </row>
        <row r="10">
          <cell r="A10" t="str">
            <v>Inspetor de Segurança Patrimonial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-1"/>
      <sheetName val="BD-2"/>
      <sheetName val="RESUMO FORMAÇÃO"/>
      <sheetName val="1"/>
    </sheetNames>
    <sheetDataSet>
      <sheetData sheetId="0" refreshError="1"/>
      <sheetData sheetId="1">
        <row r="5">
          <cell r="C5" t="str">
            <v>AGUDOS SO SUL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</sheetNames>
    <sheetDataSet>
      <sheetData sheetId="0"/>
      <sheetData sheetId="1"/>
      <sheetData sheetId="2">
        <row r="3">
          <cell r="B3" t="str">
            <v>Administrativo 44 horas semanais</v>
          </cell>
        </row>
        <row r="4">
          <cell r="B4" t="str">
            <v>Administrativo 40 horas semanais</v>
          </cell>
        </row>
        <row r="5">
          <cell r="B5" t="str">
            <v>Administrativo 36 horas semanais</v>
          </cell>
        </row>
        <row r="6">
          <cell r="B6" t="str">
            <v>Administrativo 33 horas semanais</v>
          </cell>
        </row>
        <row r="7">
          <cell r="B7" t="str">
            <v>Administrativo 30 horas semanais</v>
          </cell>
        </row>
        <row r="8">
          <cell r="B8" t="str">
            <v>Administrativo 24 horas semanais</v>
          </cell>
        </row>
        <row r="9">
          <cell r="B9" t="str">
            <v>Administrativo 22 horas semanais</v>
          </cell>
        </row>
        <row r="10">
          <cell r="B10" t="str">
            <v>Administrativo 20 horas semanais</v>
          </cell>
        </row>
        <row r="11">
          <cell r="B11" t="str">
            <v>Ascensorista 36 horas semanais</v>
          </cell>
        </row>
        <row r="12">
          <cell r="B12" t="str">
            <v>Ascensorista 30 horas semanais</v>
          </cell>
        </row>
        <row r="13">
          <cell r="B13" t="str">
            <v>Agente de Estacionamento 44 horas semanais</v>
          </cell>
        </row>
        <row r="14">
          <cell r="B14" t="str">
            <v>Agente de Estacionamento 40 horas semanais</v>
          </cell>
        </row>
        <row r="15">
          <cell r="B15" t="str">
            <v>Agente de Estacionamento 36 horas semanais</v>
          </cell>
        </row>
        <row r="16">
          <cell r="B16" t="str">
            <v>Agente de Estacionamento 33 horas semanais</v>
          </cell>
        </row>
        <row r="17">
          <cell r="B17" t="str">
            <v>Agente de Estacionamento 30 horas semanais</v>
          </cell>
        </row>
        <row r="18">
          <cell r="B18" t="str">
            <v>Agente de Estacionamento 24 horas semanais</v>
          </cell>
        </row>
        <row r="19">
          <cell r="B19" t="str">
            <v>Agente de Estacionamento 22 horas semanais</v>
          </cell>
        </row>
        <row r="20">
          <cell r="B20" t="str">
            <v>Agente de Estacionamento 20 horas semanais</v>
          </cell>
        </row>
        <row r="21">
          <cell r="B21" t="str">
            <v>Auxiliar de Serviços Gerais 44 horas semanais</v>
          </cell>
        </row>
        <row r="22">
          <cell r="B22" t="str">
            <v>Auxiliar de Serviços Gerais 40 horas semanais</v>
          </cell>
        </row>
        <row r="23">
          <cell r="B23" t="str">
            <v>Auxiliar de Serviços Gerais 36 horas semanais</v>
          </cell>
        </row>
        <row r="24">
          <cell r="B24" t="str">
            <v>Auxiliar de Serviços Gerais 33 horas semanais</v>
          </cell>
        </row>
        <row r="25">
          <cell r="B25" t="str">
            <v>Auxiliar de Serviços Gerais 30 horas semanais</v>
          </cell>
        </row>
        <row r="26">
          <cell r="B26" t="str">
            <v>Auxiliar de Serviços Gerais 24 horas semanais</v>
          </cell>
        </row>
        <row r="27">
          <cell r="B27" t="str">
            <v>Auxiliar de Serviços Gerais 22 horas semanais</v>
          </cell>
        </row>
        <row r="28">
          <cell r="B28" t="str">
            <v>Auxiliar de Serviços Gerais 20 horas semanais</v>
          </cell>
        </row>
        <row r="29">
          <cell r="B29" t="str">
            <v>Carpinteiro 44 horas semanais</v>
          </cell>
        </row>
        <row r="30">
          <cell r="B30" t="str">
            <v>Carpinteiro 40 horas semanais</v>
          </cell>
        </row>
        <row r="31">
          <cell r="B31" t="str">
            <v>Carpinteiro 36 horas semanais</v>
          </cell>
        </row>
        <row r="32">
          <cell r="B32" t="str">
            <v>Carpinteiro 33 horas semanais</v>
          </cell>
        </row>
        <row r="33">
          <cell r="B33" t="str">
            <v>Carpinteiro 30 horas semanais</v>
          </cell>
        </row>
        <row r="34">
          <cell r="B34" t="str">
            <v>Carpinteiro 24 horas semanais</v>
          </cell>
        </row>
        <row r="35">
          <cell r="B35" t="str">
            <v>Carpinteiro 22 horas semanais</v>
          </cell>
        </row>
        <row r="36">
          <cell r="B36" t="str">
            <v>Carpinteiro 20 horas semanais</v>
          </cell>
        </row>
        <row r="37">
          <cell r="B37" t="str">
            <v>Copeira 44 horas semanais</v>
          </cell>
        </row>
        <row r="38">
          <cell r="B38" t="str">
            <v>Copeira 40 horas semanais</v>
          </cell>
        </row>
        <row r="39">
          <cell r="B39" t="str">
            <v>Copeira 36 horas semanais</v>
          </cell>
        </row>
        <row r="40">
          <cell r="B40" t="str">
            <v>Copeira 33 horas semanais</v>
          </cell>
        </row>
        <row r="41">
          <cell r="B41" t="str">
            <v>Copeira 30 horas semanais</v>
          </cell>
        </row>
        <row r="42">
          <cell r="B42" t="str">
            <v>Copeira 24 horas semanais</v>
          </cell>
        </row>
        <row r="43">
          <cell r="B43" t="str">
            <v>Copeira 22 horas semanais</v>
          </cell>
        </row>
        <row r="44">
          <cell r="B44" t="str">
            <v>Copeira 20 horas semanais</v>
          </cell>
        </row>
        <row r="45">
          <cell r="B45" t="str">
            <v>Costureira 44 horas semanais</v>
          </cell>
        </row>
        <row r="46">
          <cell r="B46" t="str">
            <v>Costureira 40 horas semanais</v>
          </cell>
        </row>
        <row r="47">
          <cell r="B47" t="str">
            <v>Costureira 36 horas semanais</v>
          </cell>
        </row>
        <row r="48">
          <cell r="B48" t="str">
            <v>Costureira 33 horas semanais</v>
          </cell>
        </row>
        <row r="49">
          <cell r="B49" t="str">
            <v>Costureira 30 horas semanais</v>
          </cell>
        </row>
        <row r="50">
          <cell r="B50" t="str">
            <v>Costureira 24 horas semanais</v>
          </cell>
        </row>
        <row r="51">
          <cell r="B51" t="str">
            <v>Costureira 22 horas semanais</v>
          </cell>
        </row>
        <row r="52">
          <cell r="B52" t="str">
            <v>Costureira 20 horas semanais</v>
          </cell>
        </row>
        <row r="53">
          <cell r="B53" t="str">
            <v>Cozinheira 44 horas semanais</v>
          </cell>
        </row>
        <row r="54">
          <cell r="B54" t="str">
            <v>Cozinheira 40 horas semanais</v>
          </cell>
        </row>
        <row r="55">
          <cell r="B55" t="str">
            <v>Cozinheira 36 horas semanais</v>
          </cell>
        </row>
        <row r="56">
          <cell r="B56" t="str">
            <v>Cozinheira 33 horas semanais</v>
          </cell>
        </row>
        <row r="57">
          <cell r="B57" t="str">
            <v>Cozinheira 30 horas semanais</v>
          </cell>
        </row>
        <row r="58">
          <cell r="B58" t="str">
            <v>Cozinheira 24 horas semanais</v>
          </cell>
        </row>
        <row r="59">
          <cell r="B59" t="str">
            <v>Cozinheira 22 horas semanais</v>
          </cell>
        </row>
        <row r="60">
          <cell r="B60" t="str">
            <v>Cozinheira 20 horas semanais</v>
          </cell>
        </row>
        <row r="61">
          <cell r="B61" t="str">
            <v>Digitador 44 horas semanais</v>
          </cell>
        </row>
        <row r="62">
          <cell r="B62" t="str">
            <v>Digitador 40 horas semanais</v>
          </cell>
        </row>
        <row r="63">
          <cell r="B63" t="str">
            <v>Digitador 36 horas semanais</v>
          </cell>
        </row>
        <row r="64">
          <cell r="B64" t="str">
            <v>Digitador 33 horas semanais</v>
          </cell>
        </row>
        <row r="65">
          <cell r="B65" t="str">
            <v>Digitador 30 horas semanais</v>
          </cell>
        </row>
        <row r="66">
          <cell r="B66" t="str">
            <v>Digitador 24 horas semanais</v>
          </cell>
        </row>
        <row r="67">
          <cell r="B67" t="str">
            <v>Digitador 22 horas semanais</v>
          </cell>
        </row>
        <row r="68">
          <cell r="B68" t="str">
            <v>Digitador 20 horas semanais</v>
          </cell>
        </row>
        <row r="69">
          <cell r="B69" t="str">
            <v>Encarregado I 44 horas semanais</v>
          </cell>
        </row>
        <row r="70">
          <cell r="B70" t="str">
            <v>Encarregado I 40 horas semanais</v>
          </cell>
        </row>
        <row r="71">
          <cell r="B71" t="str">
            <v>Encarregado I 36 horas semanais</v>
          </cell>
        </row>
        <row r="72">
          <cell r="B72" t="str">
            <v>Encarregado I 33 horas semanais</v>
          </cell>
        </row>
        <row r="73">
          <cell r="B73" t="str">
            <v>Encarregado I 30 horas semanais</v>
          </cell>
        </row>
        <row r="74">
          <cell r="B74" t="str">
            <v>Encarregado I 24 horas semanais</v>
          </cell>
        </row>
        <row r="75">
          <cell r="B75" t="str">
            <v>Encarregado I 22 horas semanais</v>
          </cell>
        </row>
        <row r="76">
          <cell r="B76" t="str">
            <v>Encarregado I 20 horas semanais</v>
          </cell>
        </row>
        <row r="77">
          <cell r="B77" t="str">
            <v>Encarregado II 44 horas semanais</v>
          </cell>
        </row>
        <row r="78">
          <cell r="B78" t="str">
            <v>Encarregado II 40 horas semanais</v>
          </cell>
        </row>
        <row r="79">
          <cell r="B79" t="str">
            <v>Encarregado II 36 horas semanais</v>
          </cell>
        </row>
        <row r="80">
          <cell r="B80" t="str">
            <v>Encarregado II 33 horas semanais</v>
          </cell>
        </row>
        <row r="81">
          <cell r="B81" t="str">
            <v>Encarregado II 30 horas semanais</v>
          </cell>
        </row>
        <row r="82">
          <cell r="B82" t="str">
            <v>Encarregado II 24 horas semanais</v>
          </cell>
        </row>
        <row r="83">
          <cell r="B83" t="str">
            <v>Encarregado II 22 horas semanais</v>
          </cell>
        </row>
        <row r="84">
          <cell r="B84" t="str">
            <v>Encarregado II 20 horas semanais</v>
          </cell>
        </row>
        <row r="85">
          <cell r="B85" t="str">
            <v>Encarregado III 44 horas semanais</v>
          </cell>
        </row>
        <row r="86">
          <cell r="B86" t="str">
            <v>Encarregado III 40 horas semanais</v>
          </cell>
        </row>
        <row r="87">
          <cell r="B87" t="str">
            <v>Encarregado III 36 horas semanais</v>
          </cell>
        </row>
        <row r="88">
          <cell r="B88" t="str">
            <v>Encarregado III 33 horas semanais</v>
          </cell>
        </row>
        <row r="89">
          <cell r="B89" t="str">
            <v>Encarregado III 30 horas semanais</v>
          </cell>
        </row>
        <row r="90">
          <cell r="B90" t="str">
            <v>Encarregado III 24 horas semanais</v>
          </cell>
        </row>
        <row r="91">
          <cell r="B91" t="str">
            <v>Encarregado III 22 horas semanais</v>
          </cell>
        </row>
        <row r="92">
          <cell r="B92" t="str">
            <v>Encarregado III 20 horas semanais</v>
          </cell>
        </row>
        <row r="93">
          <cell r="B93" t="str">
            <v>Eletricista 44 horas semanais</v>
          </cell>
        </row>
        <row r="94">
          <cell r="B94" t="str">
            <v>Eletricista 40 horas semanais</v>
          </cell>
        </row>
        <row r="95">
          <cell r="B95" t="str">
            <v>Eletricista 36 horas semanais</v>
          </cell>
        </row>
        <row r="96">
          <cell r="B96" t="str">
            <v>Eletricista 33 horas semanais</v>
          </cell>
        </row>
        <row r="97">
          <cell r="B97" t="str">
            <v>Eletricista 30 horas semanais</v>
          </cell>
        </row>
        <row r="98">
          <cell r="B98" t="str">
            <v>Eletricista 24 horas semanais</v>
          </cell>
        </row>
        <row r="99">
          <cell r="B99" t="str">
            <v>Eletricista 22 horas semanais</v>
          </cell>
        </row>
        <row r="100">
          <cell r="B100" t="str">
            <v>Eletricista 20 horas semanais</v>
          </cell>
        </row>
        <row r="101">
          <cell r="B101" t="str">
            <v>Fiscal de Loja 44 horas semanais</v>
          </cell>
        </row>
        <row r="102">
          <cell r="B102" t="str">
            <v>Fiscal de Loja 40 horas semanais</v>
          </cell>
        </row>
        <row r="103">
          <cell r="B103" t="str">
            <v>Fiscal de Loja 36 horas semanais</v>
          </cell>
        </row>
        <row r="104">
          <cell r="B104" t="str">
            <v>Fiscal de Loja 33 horas semanais</v>
          </cell>
        </row>
        <row r="105">
          <cell r="B105" t="str">
            <v>Fiscal de Loja 30 horas semanais</v>
          </cell>
        </row>
        <row r="106">
          <cell r="B106" t="str">
            <v>Fiscal de Loja 24 horas semanais</v>
          </cell>
        </row>
        <row r="107">
          <cell r="B107" t="str">
            <v>Fiscal de Loja 22 horas semanais</v>
          </cell>
        </row>
        <row r="108">
          <cell r="B108" t="str">
            <v>Fiscal de Loja 20 horas semanais</v>
          </cell>
        </row>
        <row r="109">
          <cell r="B109" t="str">
            <v>Garagista 44 horas semanais</v>
          </cell>
        </row>
        <row r="110">
          <cell r="B110" t="str">
            <v>Garagista 40 horas semanais</v>
          </cell>
        </row>
        <row r="111">
          <cell r="B111" t="str">
            <v>Garagista 36 horas semanais</v>
          </cell>
        </row>
        <row r="112">
          <cell r="B112" t="str">
            <v>Garagista 33 horas semanais</v>
          </cell>
        </row>
        <row r="113">
          <cell r="B113" t="str">
            <v>Garagista 30 horas semanais</v>
          </cell>
        </row>
        <row r="114">
          <cell r="B114" t="str">
            <v>Garagista 24 horas semanais</v>
          </cell>
        </row>
        <row r="115">
          <cell r="B115" t="str">
            <v>Garagista 22 horas semanais</v>
          </cell>
        </row>
        <row r="116">
          <cell r="B116" t="str">
            <v>Garagista 20 horas semanais</v>
          </cell>
        </row>
        <row r="117">
          <cell r="B117" t="str">
            <v>Garçom 44 horas semanais</v>
          </cell>
        </row>
        <row r="118">
          <cell r="B118" t="str">
            <v>Garçom 40 horas semanais</v>
          </cell>
        </row>
        <row r="119">
          <cell r="B119" t="str">
            <v>Garçom 36 horas semanais</v>
          </cell>
        </row>
        <row r="120">
          <cell r="B120" t="str">
            <v>Garçom 33 horas semanais</v>
          </cell>
        </row>
        <row r="121">
          <cell r="B121" t="str">
            <v>Garçom 30 horas semanais</v>
          </cell>
        </row>
        <row r="122">
          <cell r="B122" t="str">
            <v>Garçom 24 horas semanais</v>
          </cell>
        </row>
        <row r="123">
          <cell r="B123" t="str">
            <v>Garçom 22 horas semanais</v>
          </cell>
        </row>
        <row r="124">
          <cell r="B124" t="str">
            <v>Garçom 20 horas semanais</v>
          </cell>
        </row>
        <row r="125">
          <cell r="B125" t="str">
            <v>Instrutor de Informática 44 horas semanais</v>
          </cell>
        </row>
        <row r="126">
          <cell r="B126" t="str">
            <v>Instrutor de Informática 40 horas semanais</v>
          </cell>
        </row>
        <row r="127">
          <cell r="B127" t="str">
            <v>Instrutor de Informática 36 horas semanais</v>
          </cell>
        </row>
        <row r="128">
          <cell r="B128" t="str">
            <v>Instrutor de Informática 33 horas semanais</v>
          </cell>
        </row>
        <row r="129">
          <cell r="B129" t="str">
            <v>Instrutor de Informática 30 horas semanais</v>
          </cell>
        </row>
        <row r="130">
          <cell r="B130" t="str">
            <v>Instrutor de Informática 24 horas semanais</v>
          </cell>
        </row>
        <row r="131">
          <cell r="B131" t="str">
            <v>Instrutor de Informática 22 horas semanais</v>
          </cell>
        </row>
        <row r="132">
          <cell r="B132" t="str">
            <v>Instrutor de Informática 20 horas semanais</v>
          </cell>
        </row>
        <row r="133">
          <cell r="B133" t="str">
            <v>Jardineiro 44 horas semanais</v>
          </cell>
        </row>
        <row r="134">
          <cell r="B134" t="str">
            <v>Jardineiro 40 horas semanais</v>
          </cell>
        </row>
        <row r="135">
          <cell r="B135" t="str">
            <v>Jardineiro 36 horas semanais</v>
          </cell>
        </row>
        <row r="136">
          <cell r="B136" t="str">
            <v>Jardineiro 33 horas semanais</v>
          </cell>
        </row>
        <row r="137">
          <cell r="B137" t="str">
            <v>Jardineiro 30 horas semanais</v>
          </cell>
        </row>
        <row r="138">
          <cell r="B138" t="str">
            <v>Jardineiro 24 horas semanais</v>
          </cell>
        </row>
        <row r="139">
          <cell r="B139" t="str">
            <v>Jardineiro 22 horas semanais</v>
          </cell>
        </row>
        <row r="140">
          <cell r="B140" t="str">
            <v>Jardineiro 20 horas semanais</v>
          </cell>
        </row>
        <row r="141">
          <cell r="B141" t="str">
            <v>Lavador 44 horas semanais</v>
          </cell>
        </row>
        <row r="142">
          <cell r="B142" t="str">
            <v>Lavador 40 horas semanais</v>
          </cell>
        </row>
        <row r="143">
          <cell r="B143" t="str">
            <v>Lavador 36 horas semanais</v>
          </cell>
        </row>
        <row r="144">
          <cell r="B144" t="str">
            <v>Lavador 33 horas semanais</v>
          </cell>
        </row>
        <row r="145">
          <cell r="B145" t="str">
            <v>Lavador 30 horas semanais</v>
          </cell>
        </row>
        <row r="146">
          <cell r="B146" t="str">
            <v>Lavador 24 horas semanais</v>
          </cell>
        </row>
        <row r="147">
          <cell r="B147" t="str">
            <v>Lavador 22 horas semanais</v>
          </cell>
        </row>
        <row r="148">
          <cell r="B148" t="str">
            <v>Lavador 20 horas semanais</v>
          </cell>
        </row>
        <row r="149">
          <cell r="B149" t="str">
            <v>Líder de Grupo 44 horas semanais</v>
          </cell>
        </row>
        <row r="150">
          <cell r="B150" t="str">
            <v>Líder de Grupo 40 horas semanais</v>
          </cell>
        </row>
        <row r="151">
          <cell r="B151" t="str">
            <v>Líder de Grupo 36 horas semanais</v>
          </cell>
        </row>
        <row r="152">
          <cell r="B152" t="str">
            <v>Líder de Grupo 33 horas semanais</v>
          </cell>
        </row>
        <row r="153">
          <cell r="B153" t="str">
            <v>Líder de Grupo 30 horas semanais</v>
          </cell>
        </row>
        <row r="154">
          <cell r="B154" t="str">
            <v>Líder de Grupo 24 horas semanais</v>
          </cell>
        </row>
        <row r="155">
          <cell r="B155" t="str">
            <v>Líder de Grupo 22 horas semanais</v>
          </cell>
        </row>
        <row r="156">
          <cell r="B156" t="str">
            <v>Líder de Grupo 20 horas semanais</v>
          </cell>
        </row>
        <row r="157">
          <cell r="B157" t="str">
            <v>Limpador de Fossa 44 horas semanais</v>
          </cell>
        </row>
        <row r="158">
          <cell r="B158" t="str">
            <v>Limpador de Fossa 40 horas semanais</v>
          </cell>
        </row>
        <row r="159">
          <cell r="B159" t="str">
            <v>Limpador de Fossa 36 horas semanais</v>
          </cell>
        </row>
        <row r="160">
          <cell r="B160" t="str">
            <v>Limpador de Fossa 33 horas semanais</v>
          </cell>
        </row>
        <row r="161">
          <cell r="B161" t="str">
            <v>Limpador de Fossa 30 horas semanais</v>
          </cell>
        </row>
        <row r="162">
          <cell r="B162" t="str">
            <v>Limpador de Fossa 24 horas semanais</v>
          </cell>
        </row>
        <row r="163">
          <cell r="B163" t="str">
            <v>Limpador de Fossa 22 horas semanais</v>
          </cell>
        </row>
        <row r="164">
          <cell r="B164" t="str">
            <v>Limpador de Fossa 20 horas semanais</v>
          </cell>
        </row>
        <row r="165">
          <cell r="B165" t="str">
            <v>Marceneiro 44 horas semanais</v>
          </cell>
        </row>
        <row r="166">
          <cell r="B166" t="str">
            <v>Marceneiro 40 horas semanais</v>
          </cell>
        </row>
        <row r="167">
          <cell r="B167" t="str">
            <v>Marceneiro 36 horas semanais</v>
          </cell>
        </row>
        <row r="168">
          <cell r="B168" t="str">
            <v>Marceneiro 33 horas semanais</v>
          </cell>
        </row>
        <row r="169">
          <cell r="B169" t="str">
            <v>Marceneiro 30 horas semanais</v>
          </cell>
        </row>
        <row r="170">
          <cell r="B170" t="str">
            <v>Marceneiro 24 horas semanais</v>
          </cell>
        </row>
        <row r="171">
          <cell r="B171" t="str">
            <v>Marceneiro 22 horas semanais</v>
          </cell>
        </row>
        <row r="172">
          <cell r="B172" t="str">
            <v>Marceneiro 20 horas semanais</v>
          </cell>
        </row>
        <row r="173">
          <cell r="B173" t="str">
            <v>Mecânico 44 horas semanais</v>
          </cell>
        </row>
        <row r="174">
          <cell r="B174" t="str">
            <v>Mecânico 40 horas semanais</v>
          </cell>
        </row>
        <row r="175">
          <cell r="B175" t="str">
            <v>Mecânico 36 horas semanais</v>
          </cell>
        </row>
        <row r="176">
          <cell r="B176" t="str">
            <v>Mecânico 33 horas semanais</v>
          </cell>
        </row>
        <row r="177">
          <cell r="B177" t="str">
            <v>Mecânico 30 horas semanais</v>
          </cell>
        </row>
        <row r="178">
          <cell r="B178" t="str">
            <v>Mecânico 24 horas semanais</v>
          </cell>
        </row>
        <row r="179">
          <cell r="B179" t="str">
            <v>Mecânico 22 horas semanais</v>
          </cell>
        </row>
        <row r="180">
          <cell r="B180" t="str">
            <v>Mecânico 20 horas semanais</v>
          </cell>
        </row>
        <row r="181">
          <cell r="B181" t="str">
            <v>Merendeira 44 horas semanais</v>
          </cell>
        </row>
        <row r="182">
          <cell r="B182" t="str">
            <v>Merendeira 40 horas semanais</v>
          </cell>
        </row>
        <row r="183">
          <cell r="B183" t="str">
            <v>Merendeira 36 horas semanais</v>
          </cell>
        </row>
        <row r="184">
          <cell r="B184" t="str">
            <v>Merendeira 33 horas semanais</v>
          </cell>
        </row>
        <row r="185">
          <cell r="B185" t="str">
            <v>Merendeira 30 horas semanais</v>
          </cell>
        </row>
        <row r="186">
          <cell r="B186" t="str">
            <v>Merendeira 24 horas semanais</v>
          </cell>
        </row>
        <row r="187">
          <cell r="B187" t="str">
            <v>Merendeira 22 horas semanais</v>
          </cell>
        </row>
        <row r="188">
          <cell r="B188" t="str">
            <v>Merendeira 20 horas semanais</v>
          </cell>
        </row>
        <row r="189">
          <cell r="B189" t="str">
            <v>Montador de Móveis 44 horas semanais</v>
          </cell>
        </row>
        <row r="190">
          <cell r="B190" t="str">
            <v>Montador de Móveis 40 horas semanais</v>
          </cell>
        </row>
        <row r="191">
          <cell r="B191" t="str">
            <v>Montador de Móveis 36 horas semanais</v>
          </cell>
        </row>
        <row r="192">
          <cell r="B192" t="str">
            <v>Montador de Móveis 33 horas semanais</v>
          </cell>
        </row>
        <row r="193">
          <cell r="B193" t="str">
            <v>Montador de Móveis 30 horas semanais</v>
          </cell>
        </row>
        <row r="194">
          <cell r="B194" t="str">
            <v>Montador de Móveis 24 horas semanais</v>
          </cell>
        </row>
        <row r="195">
          <cell r="B195" t="str">
            <v>Montador de Móveis 22 horas semanais</v>
          </cell>
        </row>
        <row r="196">
          <cell r="B196" t="str">
            <v>Montador de Móveis 20 horas semanais</v>
          </cell>
        </row>
        <row r="197">
          <cell r="B197" t="str">
            <v>Office boy 44 horas semanais</v>
          </cell>
        </row>
        <row r="198">
          <cell r="B198" t="str">
            <v>Office boy 40 horas semanais</v>
          </cell>
        </row>
        <row r="199">
          <cell r="B199" t="str">
            <v>Office boy 36 horas semanais</v>
          </cell>
        </row>
        <row r="200">
          <cell r="B200" t="str">
            <v>Office boy 33 horas semanais</v>
          </cell>
        </row>
        <row r="201">
          <cell r="B201" t="str">
            <v>Office boy 30 horas semanais</v>
          </cell>
        </row>
        <row r="202">
          <cell r="B202" t="str">
            <v>Office boy 24 horas semanais</v>
          </cell>
        </row>
        <row r="203">
          <cell r="B203" t="str">
            <v>Office boy 22 horas semanais</v>
          </cell>
        </row>
        <row r="204">
          <cell r="B204" t="str">
            <v>Office boy 20 horas semanais</v>
          </cell>
        </row>
        <row r="205">
          <cell r="B205" t="str">
            <v>Moto boy 44 horas semanais</v>
          </cell>
        </row>
        <row r="206">
          <cell r="B206" t="str">
            <v>Moto boy 40 horas semanais</v>
          </cell>
        </row>
        <row r="207">
          <cell r="B207" t="str">
            <v>Moto boy 36 horas semanais</v>
          </cell>
        </row>
        <row r="208">
          <cell r="B208" t="str">
            <v>Moto boy 33 horas semanais</v>
          </cell>
        </row>
        <row r="209">
          <cell r="B209" t="str">
            <v>Moto boy 30 horas semanais</v>
          </cell>
        </row>
        <row r="210">
          <cell r="B210" t="str">
            <v>Moto boy 24 horas semanais</v>
          </cell>
        </row>
        <row r="211">
          <cell r="B211" t="str">
            <v>Moto boy 22 horas semanais</v>
          </cell>
        </row>
        <row r="212">
          <cell r="B212" t="str">
            <v>Moto boy 20 horas semanais</v>
          </cell>
        </row>
        <row r="213">
          <cell r="B213" t="str">
            <v>Oficial de manutenção predial 44 horas semanais</v>
          </cell>
        </row>
        <row r="214">
          <cell r="B214" t="str">
            <v>Oficial de manutenção predial 40 horas semanais</v>
          </cell>
        </row>
        <row r="215">
          <cell r="B215" t="str">
            <v>Oficial de manutenção predial 36 horas semanais</v>
          </cell>
        </row>
        <row r="216">
          <cell r="B216" t="str">
            <v>Oficial de manutenção predial 33 horas semanais</v>
          </cell>
        </row>
        <row r="217">
          <cell r="B217" t="str">
            <v>Oficial de manutenção predial 30 horas semanais</v>
          </cell>
        </row>
        <row r="218">
          <cell r="B218" t="str">
            <v>Oficial de manutenção predial 24 horas semanais</v>
          </cell>
        </row>
        <row r="219">
          <cell r="B219" t="str">
            <v>Oficial de manutenção predial 22 horas semanais</v>
          </cell>
        </row>
        <row r="220">
          <cell r="B220" t="str">
            <v>Oficial de manutenção predial 20 horas semanais</v>
          </cell>
        </row>
        <row r="221">
          <cell r="B221" t="str">
            <v>Operador de balança 44 horas semanais</v>
          </cell>
        </row>
        <row r="222">
          <cell r="B222" t="str">
            <v>Operador de balança 40 horas semanais</v>
          </cell>
        </row>
        <row r="223">
          <cell r="B223" t="str">
            <v>Operador de balança 36 horas semanais</v>
          </cell>
        </row>
        <row r="224">
          <cell r="B224" t="str">
            <v>Operador de balança 33 horas semanais</v>
          </cell>
        </row>
        <row r="225">
          <cell r="B225" t="str">
            <v>Operador de balança 30 horas semanais</v>
          </cell>
        </row>
        <row r="226">
          <cell r="B226" t="str">
            <v>Operador de balança 24 horas semanais</v>
          </cell>
        </row>
        <row r="227">
          <cell r="B227" t="str">
            <v>Operador de balança 22 horas semanais</v>
          </cell>
        </row>
        <row r="228">
          <cell r="B228" t="str">
            <v>Operador de balança 20 horas semanais</v>
          </cell>
        </row>
        <row r="229">
          <cell r="B229" t="str">
            <v>Operador de empilhadeira 44 horas semanais</v>
          </cell>
        </row>
        <row r="230">
          <cell r="B230" t="str">
            <v>Operador de empilhadeira 40 horas semanais</v>
          </cell>
        </row>
        <row r="231">
          <cell r="B231" t="str">
            <v>Operador de empilhadeira 36 horas semanais</v>
          </cell>
        </row>
        <row r="232">
          <cell r="B232" t="str">
            <v>Operador de empilhadeira 33 horas semanais</v>
          </cell>
        </row>
        <row r="233">
          <cell r="B233" t="str">
            <v>Operador de empilhadeira 30 horas semanais</v>
          </cell>
        </row>
        <row r="234">
          <cell r="B234" t="str">
            <v>Operador de empilhadeira 24 horas semanais</v>
          </cell>
        </row>
        <row r="235">
          <cell r="B235" t="str">
            <v>Operador de empilhadeira 22 horas semanais</v>
          </cell>
        </row>
        <row r="236">
          <cell r="B236" t="str">
            <v>Operador de empilhadeira 20 horas semanais</v>
          </cell>
        </row>
        <row r="237">
          <cell r="B237" t="str">
            <v>Operador de som e imagem 44 horas semanais</v>
          </cell>
        </row>
        <row r="238">
          <cell r="B238" t="str">
            <v>Operador de som e imagem 40 horas semanais</v>
          </cell>
        </row>
        <row r="239">
          <cell r="B239" t="str">
            <v>Operador de som e imagem 36 horas semanais</v>
          </cell>
        </row>
        <row r="240">
          <cell r="B240" t="str">
            <v>Operador de som e imagem 33 horas semanais</v>
          </cell>
        </row>
        <row r="241">
          <cell r="B241" t="str">
            <v>Operador de som e imagem 30 horas semanais</v>
          </cell>
        </row>
        <row r="242">
          <cell r="B242" t="str">
            <v>Operador de som e imagem 24 horas semanais</v>
          </cell>
        </row>
        <row r="243">
          <cell r="B243" t="str">
            <v>Operador de som e imagem 22 horas semanais</v>
          </cell>
        </row>
        <row r="244">
          <cell r="B244" t="str">
            <v>Operador de som e imagem 20 horas semanais</v>
          </cell>
        </row>
        <row r="245">
          <cell r="B245" t="str">
            <v>Operador de varredeira 44 horas semanais</v>
          </cell>
        </row>
        <row r="246">
          <cell r="B246" t="str">
            <v>Operador de varredeira 40 horas semanais</v>
          </cell>
        </row>
        <row r="247">
          <cell r="B247" t="str">
            <v>Operador de varredeira 36 horas semanais</v>
          </cell>
        </row>
        <row r="248">
          <cell r="B248" t="str">
            <v>Operador de varredeira 33 horas semanais</v>
          </cell>
        </row>
        <row r="249">
          <cell r="B249" t="str">
            <v>Operador de varredeira 30 horas semanais</v>
          </cell>
        </row>
        <row r="250">
          <cell r="B250" t="str">
            <v>Operador de varredeira 24 horas semanais</v>
          </cell>
        </row>
        <row r="251">
          <cell r="B251" t="str">
            <v>Operador de varredeira 22 horas semanais</v>
          </cell>
        </row>
        <row r="252">
          <cell r="B252" t="str">
            <v>Operador de varredeira 20 horas semanais</v>
          </cell>
        </row>
        <row r="253">
          <cell r="B253" t="str">
            <v>Pedreiro 44 horas semanais</v>
          </cell>
        </row>
        <row r="254">
          <cell r="B254" t="str">
            <v>Pedreiro 40 horas semanais</v>
          </cell>
        </row>
        <row r="255">
          <cell r="B255" t="str">
            <v>Pedreiro 36 horas semanais</v>
          </cell>
        </row>
        <row r="256">
          <cell r="B256" t="str">
            <v>Pedreiro 33 horas semanais</v>
          </cell>
        </row>
        <row r="257">
          <cell r="B257" t="str">
            <v>Pedreiro 30 horas semanais</v>
          </cell>
        </row>
        <row r="258">
          <cell r="B258" t="str">
            <v>Pedreiro 24 horas semanais</v>
          </cell>
        </row>
        <row r="259">
          <cell r="B259" t="str">
            <v>Pedreiro 22 horas semanais</v>
          </cell>
        </row>
        <row r="260">
          <cell r="B260" t="str">
            <v>Pedreiro 20 horas semanais</v>
          </cell>
        </row>
        <row r="261">
          <cell r="B261" t="str">
            <v>Porteiro 44 horas semanais</v>
          </cell>
        </row>
        <row r="262">
          <cell r="B262" t="str">
            <v>Porteiro 40 horas semanais</v>
          </cell>
        </row>
        <row r="263">
          <cell r="B263" t="str">
            <v>Porteiro 36 horas semanais</v>
          </cell>
        </row>
        <row r="264">
          <cell r="B264" t="str">
            <v>Porteiro 33 horas semanais</v>
          </cell>
        </row>
        <row r="265">
          <cell r="B265" t="str">
            <v>Porteiro 30 horas semanais</v>
          </cell>
        </row>
        <row r="266">
          <cell r="B266" t="str">
            <v>Porteiro 24 horas semanais</v>
          </cell>
        </row>
        <row r="267">
          <cell r="B267" t="str">
            <v>Porteiro 22 horas semanais</v>
          </cell>
        </row>
        <row r="268">
          <cell r="B268" t="str">
            <v>Porteiro 20 horas semanais</v>
          </cell>
        </row>
        <row r="269">
          <cell r="B269" t="str">
            <v>Porteiro 12 horas diurnas TDM</v>
          </cell>
        </row>
        <row r="270">
          <cell r="B270" t="str">
            <v>Porteiro 12 horas noturnas TDM</v>
          </cell>
        </row>
        <row r="271">
          <cell r="B271" t="str">
            <v>Porteiro 24 horas TDM</v>
          </cell>
        </row>
        <row r="272">
          <cell r="B272" t="str">
            <v>Recepcionista 44 horas semanais</v>
          </cell>
        </row>
        <row r="273">
          <cell r="B273" t="str">
            <v>Recepcionista 40 horas semanais</v>
          </cell>
        </row>
        <row r="274">
          <cell r="B274" t="str">
            <v>Recepcionista 36 horas semanais</v>
          </cell>
        </row>
        <row r="275">
          <cell r="B275" t="str">
            <v>Recepcionista 33 horas semanais</v>
          </cell>
        </row>
        <row r="276">
          <cell r="B276" t="str">
            <v>Recepcionista 30 horas semanais</v>
          </cell>
        </row>
        <row r="277">
          <cell r="B277" t="str">
            <v>Recepcionista 24 horas semanais</v>
          </cell>
        </row>
        <row r="278">
          <cell r="B278" t="str">
            <v>Recepcionista 22 horas semanais</v>
          </cell>
        </row>
        <row r="279">
          <cell r="B279" t="str">
            <v>Recepcionista 20 horas semanais</v>
          </cell>
        </row>
        <row r="280">
          <cell r="B280" t="str">
            <v>Recepcionista 12 horas diurnas TDM</v>
          </cell>
        </row>
        <row r="281">
          <cell r="B281" t="str">
            <v>Recepcionista 12 horas noturnas TDM</v>
          </cell>
        </row>
        <row r="282">
          <cell r="B282" t="str">
            <v>Recepcionista 24 horas TDM</v>
          </cell>
        </row>
        <row r="283">
          <cell r="B283" t="str">
            <v>Servente 44 horas semanais</v>
          </cell>
        </row>
        <row r="284">
          <cell r="B284" t="str">
            <v>Servente 40 horas semanais</v>
          </cell>
        </row>
        <row r="285">
          <cell r="B285" t="str">
            <v>Servente 36 horas semanais</v>
          </cell>
        </row>
        <row r="286">
          <cell r="B286" t="str">
            <v>Servente 33 horas semanais</v>
          </cell>
        </row>
        <row r="287">
          <cell r="B287" t="str">
            <v>Servente 30 horas semanais</v>
          </cell>
        </row>
        <row r="288">
          <cell r="B288" t="str">
            <v>Servente 24 horas semanais</v>
          </cell>
        </row>
        <row r="289">
          <cell r="B289" t="str">
            <v>Servente 22 horas semanais</v>
          </cell>
        </row>
        <row r="290">
          <cell r="B290" t="str">
            <v>Servente 20 horas semanais</v>
          </cell>
        </row>
        <row r="291">
          <cell r="B291" t="str">
            <v>Servente 12 horas diurnas TDM</v>
          </cell>
        </row>
        <row r="292">
          <cell r="B292" t="str">
            <v>Servente 12 horas noturnas TDM</v>
          </cell>
        </row>
        <row r="293">
          <cell r="B293" t="str">
            <v>Servente 24 horas TDM</v>
          </cell>
        </row>
        <row r="294">
          <cell r="B294" t="str">
            <v>Servente braçal 44 horas semanais</v>
          </cell>
        </row>
        <row r="295">
          <cell r="B295" t="str">
            <v>Servente braçal 40 horas semanais</v>
          </cell>
        </row>
        <row r="296">
          <cell r="B296" t="str">
            <v>Servente braçal 36 horas semanais</v>
          </cell>
        </row>
        <row r="297">
          <cell r="B297" t="str">
            <v>Servente braçal 33 horas semanais</v>
          </cell>
        </row>
        <row r="298">
          <cell r="B298" t="str">
            <v>Servente braçal 30 horas semanais</v>
          </cell>
        </row>
        <row r="299">
          <cell r="B299" t="str">
            <v>Servente braçal 24 horas semanais</v>
          </cell>
        </row>
        <row r="300">
          <cell r="B300" t="str">
            <v>Servente braçal 22 horas semanais</v>
          </cell>
        </row>
        <row r="301">
          <cell r="B301" t="str">
            <v>Servente braçal 20 horas semanais</v>
          </cell>
        </row>
        <row r="302">
          <cell r="B302" t="str">
            <v>Técnico de Informática 44 horas semanais</v>
          </cell>
        </row>
        <row r="303">
          <cell r="B303" t="str">
            <v>Técnico de Informática 40 horas semanais</v>
          </cell>
        </row>
        <row r="304">
          <cell r="B304" t="str">
            <v>Técnico de Informática 36 horas semanais</v>
          </cell>
        </row>
        <row r="305">
          <cell r="B305" t="str">
            <v>Técnico de Informática 33 horas semanais</v>
          </cell>
        </row>
        <row r="306">
          <cell r="B306" t="str">
            <v>Técnico de Informática 30 horas semanais</v>
          </cell>
        </row>
        <row r="307">
          <cell r="B307" t="str">
            <v>Técnico de Informática 24 horas semanais</v>
          </cell>
        </row>
        <row r="308">
          <cell r="B308" t="str">
            <v>Técnico de Informática 22 horas semanais</v>
          </cell>
        </row>
        <row r="309">
          <cell r="B309" t="str">
            <v>Técnico de Informática 20 horas semanais</v>
          </cell>
        </row>
        <row r="310">
          <cell r="B310" t="str">
            <v>Telefonista 36 horas semanais</v>
          </cell>
        </row>
        <row r="311">
          <cell r="B311" t="str">
            <v>Telefonista 30 horas semanais</v>
          </cell>
        </row>
        <row r="312">
          <cell r="B312" t="str">
            <v>Zelador 44 horas semanais</v>
          </cell>
        </row>
        <row r="313">
          <cell r="B313" t="str">
            <v>Zelador 40 horas semanais</v>
          </cell>
        </row>
        <row r="314">
          <cell r="B314" t="str">
            <v>Zelador 36 horas semanais</v>
          </cell>
        </row>
        <row r="315">
          <cell r="B315" t="str">
            <v>Zelador 33 horas semanais</v>
          </cell>
        </row>
        <row r="316">
          <cell r="B316" t="str">
            <v>Zelador 30 horas semanais</v>
          </cell>
        </row>
        <row r="317">
          <cell r="B317" t="str">
            <v>Zelador 24 horas semanais</v>
          </cell>
        </row>
        <row r="318">
          <cell r="B318" t="str">
            <v>Zelador 22 horas semanais</v>
          </cell>
        </row>
        <row r="319">
          <cell r="B319" t="str">
            <v>Zelador 20 horas semanais</v>
          </cell>
        </row>
        <row r="320">
          <cell r="B320">
            <v>0</v>
          </cell>
        </row>
        <row r="321">
          <cell r="B321">
            <v>0</v>
          </cell>
        </row>
        <row r="328">
          <cell r="B328" t="str">
            <v>Avental PVC</v>
          </cell>
        </row>
        <row r="329">
          <cell r="B329" t="str">
            <v>Boné</v>
          </cell>
        </row>
        <row r="330">
          <cell r="B330" t="str">
            <v>Bota de borracha</v>
          </cell>
        </row>
        <row r="331">
          <cell r="B331" t="str">
            <v>Botina</v>
          </cell>
        </row>
        <row r="332">
          <cell r="B332" t="str">
            <v>Blaser</v>
          </cell>
        </row>
        <row r="333">
          <cell r="B333" t="str">
            <v>Blaser masculino</v>
          </cell>
        </row>
        <row r="334">
          <cell r="B334" t="str">
            <v>Calça bege</v>
          </cell>
        </row>
        <row r="335">
          <cell r="B335" t="str">
            <v>Calça branca</v>
          </cell>
        </row>
        <row r="336">
          <cell r="B336" t="str">
            <v>Calça social preta</v>
          </cell>
        </row>
        <row r="337">
          <cell r="B337" t="str">
            <v>Calça Tactel</v>
          </cell>
        </row>
        <row r="338">
          <cell r="B338" t="str">
            <v>Camisa Gola Pólo MC</v>
          </cell>
        </row>
        <row r="339">
          <cell r="B339" t="str">
            <v>Camisa Gola Pólo ML</v>
          </cell>
        </row>
        <row r="340">
          <cell r="B340" t="str">
            <v>Camisa MC</v>
          </cell>
        </row>
        <row r="341">
          <cell r="B341" t="str">
            <v>Camisa ML</v>
          </cell>
        </row>
        <row r="342">
          <cell r="B342" t="str">
            <v>Camiseta MC</v>
          </cell>
        </row>
        <row r="343">
          <cell r="B343" t="str">
            <v>Camiseta ML</v>
          </cell>
        </row>
        <row r="344">
          <cell r="B344" t="str">
            <v>Camisete MC</v>
          </cell>
        </row>
        <row r="345">
          <cell r="B345" t="str">
            <v>Camisete ML</v>
          </cell>
        </row>
        <row r="346">
          <cell r="B346" t="str">
            <v>Capa de chuva</v>
          </cell>
        </row>
        <row r="347">
          <cell r="B347" t="str">
            <v>Capa de chuva motoqueiro</v>
          </cell>
        </row>
        <row r="348">
          <cell r="B348" t="str">
            <v>Capacete alpinista</v>
          </cell>
        </row>
        <row r="349">
          <cell r="B349" t="str">
            <v>Capacete de obra</v>
          </cell>
        </row>
        <row r="350">
          <cell r="B350" t="str">
            <v>Capacete para moto</v>
          </cell>
        </row>
        <row r="351">
          <cell r="B351" t="str">
            <v>Cinto de segurança</v>
          </cell>
        </row>
        <row r="352">
          <cell r="B352" t="str">
            <v>Conjunto Eletricista</v>
          </cell>
        </row>
        <row r="353">
          <cell r="B353" t="str">
            <v>Cotoveleira</v>
          </cell>
        </row>
        <row r="354">
          <cell r="B354" t="str">
            <v>Colete</v>
          </cell>
        </row>
        <row r="355">
          <cell r="B355" t="str">
            <v>Gravata</v>
          </cell>
        </row>
        <row r="356">
          <cell r="B356" t="str">
            <v>Guarda pó MC</v>
          </cell>
        </row>
        <row r="357">
          <cell r="B357" t="str">
            <v>Guarda pó ML</v>
          </cell>
        </row>
        <row r="358">
          <cell r="B358" t="str">
            <v>Jaleco MC</v>
          </cell>
        </row>
        <row r="359">
          <cell r="B359" t="str">
            <v>Jaleco ML</v>
          </cell>
        </row>
        <row r="360">
          <cell r="B360" t="str">
            <v>Jaqueta</v>
          </cell>
        </row>
        <row r="361">
          <cell r="B361" t="str">
            <v>Jaqueta proteção</v>
          </cell>
        </row>
        <row r="362">
          <cell r="B362" t="str">
            <v>Joelheira motoqueiro</v>
          </cell>
        </row>
        <row r="363">
          <cell r="B363" t="str">
            <v>Lenço</v>
          </cell>
        </row>
        <row r="364">
          <cell r="B364" t="str">
            <v>Luva Multi-tato</v>
          </cell>
        </row>
        <row r="365">
          <cell r="B365" t="str">
            <v>Luva de Couro</v>
          </cell>
        </row>
        <row r="366">
          <cell r="B366" t="str">
            <v>Luva de alta tensão</v>
          </cell>
        </row>
        <row r="367">
          <cell r="B367" t="str">
            <v>Luva térmica</v>
          </cell>
        </row>
        <row r="368">
          <cell r="B368" t="str">
            <v>Luva de borracha</v>
          </cell>
        </row>
        <row r="369">
          <cell r="B369" t="str">
            <v>Luva de procedimento</v>
          </cell>
        </row>
        <row r="370">
          <cell r="B370" t="str">
            <v>Luva de raspa de couro</v>
          </cell>
        </row>
        <row r="371">
          <cell r="B371" t="str">
            <v>Luva de vinil</v>
          </cell>
        </row>
        <row r="372">
          <cell r="B372" t="str">
            <v>Luva Longatex</v>
          </cell>
        </row>
        <row r="373">
          <cell r="B373" t="str">
            <v>Luva motoqueiro</v>
          </cell>
        </row>
        <row r="374">
          <cell r="B374" t="str">
            <v>Máscara semi-facial</v>
          </cell>
        </row>
        <row r="375">
          <cell r="B375" t="str">
            <v>Máscara PFF1 p/ pó</v>
          </cell>
        </row>
        <row r="376">
          <cell r="B376" t="str">
            <v>Óculos de proteção</v>
          </cell>
        </row>
        <row r="377">
          <cell r="B377" t="str">
            <v>Perneira de raspa</v>
          </cell>
        </row>
        <row r="378">
          <cell r="B378" t="str">
            <v>Protetor auricular tipo plug</v>
          </cell>
        </row>
        <row r="379">
          <cell r="B379" t="str">
            <v>Protetor auricular tipo concha</v>
          </cell>
        </row>
        <row r="380">
          <cell r="B380" t="str">
            <v>Protetor facial contra arco elétrico</v>
          </cell>
        </row>
        <row r="381">
          <cell r="B381" t="str">
            <v>Protetor facial</v>
          </cell>
        </row>
        <row r="382">
          <cell r="B382" t="str">
            <v>Protetor solar</v>
          </cell>
        </row>
        <row r="383">
          <cell r="B383" t="str">
            <v>Sapato</v>
          </cell>
        </row>
        <row r="384">
          <cell r="B384" t="str">
            <v>Touca de TNT</v>
          </cell>
        </row>
        <row r="385">
          <cell r="B385">
            <v>0</v>
          </cell>
        </row>
      </sheetData>
      <sheetData sheetId="3">
        <row r="5">
          <cell r="C5" t="str">
            <v>ARARANGUA</v>
          </cell>
          <cell r="R5" t="str">
            <v>M. Obra</v>
          </cell>
        </row>
        <row r="6">
          <cell r="C6" t="str">
            <v>ABERLADO LUZ</v>
          </cell>
          <cell r="R6" t="str">
            <v>Limpeza</v>
          </cell>
        </row>
        <row r="7">
          <cell r="C7" t="str">
            <v>ABDON BATISTA</v>
          </cell>
          <cell r="R7" t="str">
            <v>Vigilância</v>
          </cell>
        </row>
        <row r="8">
          <cell r="C8" t="str">
            <v>AGROLANDIA</v>
          </cell>
          <cell r="R8" t="str">
            <v>Digitador</v>
          </cell>
        </row>
        <row r="9">
          <cell r="C9" t="str">
            <v>AGRONOMICA</v>
          </cell>
          <cell r="R9" t="str">
            <v>Jardinagem e Decor.</v>
          </cell>
        </row>
        <row r="10">
          <cell r="C10" t="str">
            <v>AGUAS DE CHAPECO</v>
          </cell>
          <cell r="R10">
            <v>0</v>
          </cell>
        </row>
        <row r="11">
          <cell r="C11" t="str">
            <v>AGUAS FRIAS</v>
          </cell>
          <cell r="R11">
            <v>0</v>
          </cell>
        </row>
        <row r="12">
          <cell r="C12" t="str">
            <v>ANCHIETA</v>
          </cell>
          <cell r="R12">
            <v>0</v>
          </cell>
        </row>
        <row r="13">
          <cell r="C13" t="str">
            <v>ANITA GARIBALDI</v>
          </cell>
          <cell r="R13">
            <v>0</v>
          </cell>
        </row>
        <row r="14">
          <cell r="C14" t="str">
            <v>ANGELINA</v>
          </cell>
          <cell r="R14">
            <v>0</v>
          </cell>
        </row>
        <row r="15">
          <cell r="C15" t="str">
            <v>ANITAPOLIS</v>
          </cell>
          <cell r="R15">
            <v>0</v>
          </cell>
        </row>
        <row r="16">
          <cell r="C16" t="str">
            <v>ANTONIO CARLOS</v>
          </cell>
          <cell r="R16">
            <v>0</v>
          </cell>
        </row>
        <row r="17">
          <cell r="C17" t="str">
            <v>ARAQUARI</v>
          </cell>
          <cell r="R17">
            <v>0</v>
          </cell>
        </row>
        <row r="18">
          <cell r="C18" t="str">
            <v>ARABUTÃ</v>
          </cell>
          <cell r="R18">
            <v>0</v>
          </cell>
        </row>
        <row r="19">
          <cell r="C19" t="str">
            <v>ARMAZEM</v>
          </cell>
          <cell r="R19">
            <v>0</v>
          </cell>
        </row>
        <row r="20">
          <cell r="C20" t="str">
            <v>ASCURRA</v>
          </cell>
        </row>
        <row r="21">
          <cell r="C21" t="str">
            <v>ATALANTA</v>
          </cell>
        </row>
        <row r="22">
          <cell r="C22" t="str">
            <v>AURORA</v>
          </cell>
        </row>
        <row r="23">
          <cell r="C23" t="str">
            <v>AGUA DOCE</v>
          </cell>
        </row>
        <row r="24">
          <cell r="C24" t="str">
            <v>AGUAS MORNAS</v>
          </cell>
        </row>
        <row r="25">
          <cell r="C25" t="str">
            <v>ALFREDO Wagner</v>
          </cell>
        </row>
        <row r="26">
          <cell r="C26" t="str">
            <v>ALTO BELA VISTA</v>
          </cell>
        </row>
        <row r="27">
          <cell r="C27" t="str">
            <v>APIUNA</v>
          </cell>
        </row>
        <row r="28">
          <cell r="C28" t="str">
            <v>ARROIO TRINTA</v>
          </cell>
        </row>
        <row r="29">
          <cell r="C29" t="str">
            <v>BALNEARIO DE BARRA SUL</v>
          </cell>
        </row>
        <row r="30">
          <cell r="C30" t="str">
            <v>BALNEARIO CAMBORIU</v>
          </cell>
        </row>
        <row r="31">
          <cell r="C31" t="str">
            <v>BALNEARIO DE PIÇARRAS</v>
          </cell>
        </row>
        <row r="32">
          <cell r="C32" t="str">
            <v>BALNEARIO GAIVOTA</v>
          </cell>
        </row>
        <row r="33">
          <cell r="C33" t="str">
            <v>BARRA VELHA</v>
          </cell>
        </row>
        <row r="34">
          <cell r="C34" t="str">
            <v>BARRA BONITA</v>
          </cell>
        </row>
        <row r="35">
          <cell r="C35" t="str">
            <v>BANDEIRANTES</v>
          </cell>
        </row>
        <row r="36">
          <cell r="C36" t="str">
            <v>BELMONTE</v>
          </cell>
        </row>
        <row r="37">
          <cell r="C37" t="str">
            <v>BENEDITO  NOVO</v>
          </cell>
        </row>
        <row r="38">
          <cell r="C38" t="str">
            <v>BOM RETIRO</v>
          </cell>
        </row>
        <row r="39">
          <cell r="C39" t="str">
            <v>BOMBINHAS</v>
          </cell>
        </row>
        <row r="40">
          <cell r="C40" t="str">
            <v>BOCAINA DO SUL</v>
          </cell>
        </row>
        <row r="41">
          <cell r="C41" t="str">
            <v>BOM JARDIM DA SERRA</v>
          </cell>
        </row>
        <row r="42">
          <cell r="C42" t="str">
            <v>BOM JESUS</v>
          </cell>
        </row>
        <row r="43">
          <cell r="C43" t="str">
            <v>BOM JESUS DO OESTE</v>
          </cell>
        </row>
        <row r="44">
          <cell r="C44" t="str">
            <v>BOTUVERA</v>
          </cell>
        </row>
        <row r="45">
          <cell r="C45" t="str">
            <v>BANDEIRANTES</v>
          </cell>
        </row>
        <row r="46">
          <cell r="C46" t="str">
            <v>BALNEARIO ARROIO DO SILVA</v>
          </cell>
        </row>
        <row r="47">
          <cell r="C47" t="str">
            <v>BIGUACU</v>
          </cell>
        </row>
        <row r="48">
          <cell r="C48" t="str">
            <v>BLUMENAU</v>
          </cell>
        </row>
        <row r="49">
          <cell r="C49" t="str">
            <v>BRAÇO DO NORTE</v>
          </cell>
        </row>
        <row r="50">
          <cell r="C50" t="str">
            <v>BRAÇO DO TROMBUDO</v>
          </cell>
        </row>
        <row r="51">
          <cell r="C51" t="str">
            <v>BRUSQUE</v>
          </cell>
        </row>
        <row r="52">
          <cell r="C52" t="str">
            <v>BRUNIPOLIS</v>
          </cell>
        </row>
        <row r="53">
          <cell r="C53" t="str">
            <v>CAIBI</v>
          </cell>
        </row>
        <row r="54">
          <cell r="C54" t="str">
            <v>CAMPO ERE</v>
          </cell>
        </row>
        <row r="55">
          <cell r="C55" t="str">
            <v>CAMPO ALEGRE</v>
          </cell>
        </row>
        <row r="56">
          <cell r="C56" t="str">
            <v>CAMPO BELO DO SUL</v>
          </cell>
        </row>
        <row r="57">
          <cell r="C57" t="str">
            <v>CATANDUVAS</v>
          </cell>
        </row>
        <row r="58">
          <cell r="C58" t="str">
            <v>CAMBORIU</v>
          </cell>
        </row>
        <row r="59">
          <cell r="C59" t="str">
            <v>CAXAMBU DO SUL</v>
          </cell>
        </row>
        <row r="60">
          <cell r="C60" t="str">
            <v>CANELINHA</v>
          </cell>
        </row>
        <row r="61">
          <cell r="C61" t="str">
            <v>CAÇADOR</v>
          </cell>
        </row>
        <row r="62">
          <cell r="C62" t="str">
            <v>CAMPOS NOVOS</v>
          </cell>
        </row>
        <row r="63">
          <cell r="C63" t="str">
            <v>CANOINHAS</v>
          </cell>
        </row>
        <row r="64">
          <cell r="C64" t="str">
            <v>CAPINZAL</v>
          </cell>
        </row>
        <row r="65">
          <cell r="C65" t="str">
            <v>CAPIVARI DE BAIXO</v>
          </cell>
        </row>
        <row r="66">
          <cell r="C66" t="str">
            <v>CAPAO ALTO</v>
          </cell>
        </row>
        <row r="67">
          <cell r="C67" t="str">
            <v>CHAPECO</v>
          </cell>
        </row>
        <row r="68">
          <cell r="C68" t="str">
            <v>CELSO RAMOS</v>
          </cell>
        </row>
        <row r="69">
          <cell r="C69" t="str">
            <v>CONCORDIA</v>
          </cell>
        </row>
        <row r="70">
          <cell r="C70" t="str">
            <v>CORUPA</v>
          </cell>
        </row>
        <row r="71">
          <cell r="C71" t="str">
            <v xml:space="preserve">CORREIA PINTO </v>
          </cell>
        </row>
        <row r="72">
          <cell r="C72" t="str">
            <v>CORDILHEIRA ALTA</v>
          </cell>
        </row>
        <row r="73">
          <cell r="C73" t="str">
            <v>COCAL DO SUL</v>
          </cell>
        </row>
        <row r="74">
          <cell r="C74" t="str">
            <v>CORONEL FREITAS</v>
          </cell>
        </row>
        <row r="75">
          <cell r="C75" t="str">
            <v>CRICIUMA</v>
          </cell>
        </row>
        <row r="76">
          <cell r="C76" t="str">
            <v>CUNHA PORÃ</v>
          </cell>
        </row>
        <row r="77">
          <cell r="C77" t="str">
            <v>CURITIBANOS</v>
          </cell>
        </row>
        <row r="78">
          <cell r="C78" t="str">
            <v>CUNHATAI</v>
          </cell>
        </row>
        <row r="79">
          <cell r="C79" t="str">
            <v>DIONISIO CERQUEIRA</v>
          </cell>
        </row>
        <row r="80">
          <cell r="C80" t="str">
            <v>DESCANSO</v>
          </cell>
        </row>
        <row r="81">
          <cell r="C81" t="str">
            <v>DONA EMMA</v>
          </cell>
        </row>
        <row r="82">
          <cell r="C82" t="str">
            <v>DOUTOR PEDRINHO</v>
          </cell>
        </row>
        <row r="83">
          <cell r="C83" t="str">
            <v>ENTRE RIOS</v>
          </cell>
        </row>
        <row r="84">
          <cell r="C84" t="str">
            <v>FAXINAL DOS GUEDES</v>
          </cell>
        </row>
        <row r="85">
          <cell r="C85" t="str">
            <v>FORQUILHINHA</v>
          </cell>
        </row>
        <row r="86">
          <cell r="C86" t="str">
            <v>FLORIANOPOLIS</v>
          </cell>
        </row>
        <row r="87">
          <cell r="C87" t="str">
            <v>FLOR DO SERTAO</v>
          </cell>
        </row>
        <row r="88">
          <cell r="C88" t="str">
            <v>FRAIBURGO</v>
          </cell>
        </row>
        <row r="89">
          <cell r="C89" t="str">
            <v>FORMOSA DO SUL</v>
          </cell>
        </row>
        <row r="90">
          <cell r="C90" t="str">
            <v>FREI ROGERIO</v>
          </cell>
        </row>
        <row r="91">
          <cell r="C91" t="str">
            <v>GOVERNADOR CELSO RAMOS</v>
          </cell>
        </row>
        <row r="92">
          <cell r="C92" t="str">
            <v>GUATAMBU</v>
          </cell>
        </row>
        <row r="93">
          <cell r="C93" t="str">
            <v>GAROPABA</v>
          </cell>
        </row>
        <row r="94">
          <cell r="C94" t="str">
            <v>GASPAR</v>
          </cell>
        </row>
        <row r="95">
          <cell r="C95" t="str">
            <v>GARUVA</v>
          </cell>
        </row>
        <row r="96">
          <cell r="C96" t="str">
            <v>GUARAMIRIM</v>
          </cell>
        </row>
        <row r="97">
          <cell r="C97" t="str">
            <v>GRAVATAL</v>
          </cell>
        </row>
        <row r="98">
          <cell r="C98" t="str">
            <v>GALVAO</v>
          </cell>
        </row>
        <row r="99">
          <cell r="C99" t="str">
            <v>GRAO PARA</v>
          </cell>
        </row>
        <row r="100">
          <cell r="C100" t="str">
            <v>GUABIRUBA</v>
          </cell>
        </row>
        <row r="101">
          <cell r="C101" t="str">
            <v>GUARACIABA</v>
          </cell>
        </row>
        <row r="102">
          <cell r="C102" t="str">
            <v>GUARUJA DO SUL</v>
          </cell>
        </row>
        <row r="103">
          <cell r="C103" t="str">
            <v>HERVAL DO OESTE</v>
          </cell>
        </row>
        <row r="104">
          <cell r="C104" t="str">
            <v>IBIRAMA</v>
          </cell>
        </row>
        <row r="105">
          <cell r="C105" t="str">
            <v>IBIAM</v>
          </cell>
        </row>
        <row r="106">
          <cell r="C106" t="str">
            <v>IBICARE</v>
          </cell>
        </row>
        <row r="107">
          <cell r="C107" t="str">
            <v>IÇARA</v>
          </cell>
        </row>
        <row r="108">
          <cell r="C108" t="str">
            <v>IRACEMINHA</v>
          </cell>
        </row>
        <row r="109">
          <cell r="C109" t="str">
            <v>IRANI</v>
          </cell>
        </row>
        <row r="110">
          <cell r="C110" t="str">
            <v>IRATI</v>
          </cell>
        </row>
        <row r="111">
          <cell r="C111" t="str">
            <v>IRINEOPOLIS</v>
          </cell>
        </row>
        <row r="112">
          <cell r="C112" t="str">
            <v>IMBITUBA</v>
          </cell>
        </row>
        <row r="113">
          <cell r="C113" t="str">
            <v>IMARUI</v>
          </cell>
        </row>
        <row r="114">
          <cell r="C114" t="str">
            <v>IMBUIA</v>
          </cell>
        </row>
        <row r="115">
          <cell r="C115" t="str">
            <v>INDAIAL</v>
          </cell>
        </row>
        <row r="116">
          <cell r="C116" t="str">
            <v>ITAJAI</v>
          </cell>
        </row>
        <row r="117">
          <cell r="C117" t="str">
            <v>ITAPEMA</v>
          </cell>
        </row>
        <row r="118">
          <cell r="C118" t="str">
            <v>ITUPORANGA</v>
          </cell>
        </row>
        <row r="119">
          <cell r="C119" t="str">
            <v>ITA</v>
          </cell>
        </row>
        <row r="120">
          <cell r="C120" t="str">
            <v>ITAPIRANGA</v>
          </cell>
        </row>
        <row r="121">
          <cell r="C121" t="str">
            <v>ITAPOA</v>
          </cell>
        </row>
        <row r="122">
          <cell r="C122" t="str">
            <v>ITAIOPOLIS</v>
          </cell>
        </row>
        <row r="123">
          <cell r="C123" t="str">
            <v>ILHOTA</v>
          </cell>
        </row>
        <row r="124">
          <cell r="C124" t="str">
            <v>IOMERE</v>
          </cell>
        </row>
        <row r="125">
          <cell r="C125" t="str">
            <v>IPIRA</v>
          </cell>
        </row>
        <row r="126">
          <cell r="C126" t="str">
            <v>IPORA DO OESTE</v>
          </cell>
        </row>
        <row r="127">
          <cell r="C127" t="str">
            <v>IPUAÇU</v>
          </cell>
        </row>
        <row r="128">
          <cell r="C128" t="str">
            <v>IPUMIRIM</v>
          </cell>
        </row>
        <row r="129">
          <cell r="C129" t="str">
            <v>JABORA</v>
          </cell>
        </row>
        <row r="130">
          <cell r="C130" t="str">
            <v>JAGUARUNA</v>
          </cell>
        </row>
        <row r="131">
          <cell r="C131" t="str">
            <v>JARAGUA DO SUL</v>
          </cell>
        </row>
        <row r="132">
          <cell r="C132" t="str">
            <v>JARDINOPOLIS</v>
          </cell>
        </row>
        <row r="133">
          <cell r="C133" t="str">
            <v>JACINTO MACHADO</v>
          </cell>
        </row>
        <row r="134">
          <cell r="C134" t="str">
            <v>JOAÇABA</v>
          </cell>
        </row>
        <row r="135">
          <cell r="C135" t="str">
            <v>JOINVILLE</v>
          </cell>
        </row>
        <row r="136">
          <cell r="C136" t="str">
            <v>JOSE BOITEUX</v>
          </cell>
        </row>
        <row r="137">
          <cell r="C137" t="str">
            <v>LACERDOPOLIS</v>
          </cell>
        </row>
        <row r="138">
          <cell r="C138" t="str">
            <v>LAGES</v>
          </cell>
        </row>
        <row r="139">
          <cell r="C139" t="str">
            <v>LAGUNA</v>
          </cell>
        </row>
        <row r="140">
          <cell r="C140" t="str">
            <v>LAURENTINO</v>
          </cell>
        </row>
        <row r="141">
          <cell r="C141" t="str">
            <v>LAURO MULLER</v>
          </cell>
        </row>
        <row r="142">
          <cell r="C142" t="str">
            <v>LEBOM REGIS</v>
          </cell>
        </row>
        <row r="143">
          <cell r="C143" t="str">
            <v>LEOBERTO LEAL</v>
          </cell>
        </row>
        <row r="144">
          <cell r="C144" t="str">
            <v>LINDOIA DO SUL</v>
          </cell>
        </row>
        <row r="145">
          <cell r="C145" t="str">
            <v xml:space="preserve">LUIS ALVES </v>
          </cell>
        </row>
        <row r="146">
          <cell r="C146" t="str">
            <v>LONTRAS</v>
          </cell>
        </row>
        <row r="147">
          <cell r="C147" t="str">
            <v>LUZERNA</v>
          </cell>
        </row>
        <row r="148">
          <cell r="C148" t="str">
            <v>MACIEIRA</v>
          </cell>
        </row>
        <row r="149">
          <cell r="C149" t="str">
            <v>MAFRA</v>
          </cell>
        </row>
        <row r="150">
          <cell r="C150" t="str">
            <v>MASSARANDUBA</v>
          </cell>
        </row>
        <row r="151">
          <cell r="C151" t="str">
            <v>MAJOR VEIRA</v>
          </cell>
        </row>
        <row r="152">
          <cell r="C152" t="str">
            <v>MARACAJA</v>
          </cell>
        </row>
        <row r="153">
          <cell r="C153" t="str">
            <v>MATOS COSTA</v>
          </cell>
        </row>
        <row r="154">
          <cell r="C154" t="str">
            <v>MORRO GRANDE</v>
          </cell>
        </row>
        <row r="155">
          <cell r="C155" t="str">
            <v xml:space="preserve">MODELO </v>
          </cell>
        </row>
        <row r="156">
          <cell r="C156" t="str">
            <v>MAREMA</v>
          </cell>
        </row>
        <row r="157">
          <cell r="C157" t="str">
            <v>MARAVILHA</v>
          </cell>
        </row>
        <row r="158">
          <cell r="C158" t="str">
            <v>MELEIROS</v>
          </cell>
        </row>
        <row r="159">
          <cell r="C159" t="str">
            <v>MORRO DA FUMAÇA</v>
          </cell>
        </row>
        <row r="160">
          <cell r="C160" t="str">
            <v>MONDAI</v>
          </cell>
        </row>
        <row r="161">
          <cell r="C161" t="str">
            <v>MONTE CARLO</v>
          </cell>
        </row>
        <row r="162">
          <cell r="C162" t="str">
            <v>MONTE CASTELO</v>
          </cell>
        </row>
        <row r="163">
          <cell r="C163" t="str">
            <v>NAVEGANTES</v>
          </cell>
        </row>
        <row r="164">
          <cell r="C164" t="str">
            <v>NOVA ERECHIN</v>
          </cell>
        </row>
        <row r="165">
          <cell r="C165" t="str">
            <v>NOVA ITABERABA</v>
          </cell>
        </row>
        <row r="166">
          <cell r="C166" t="str">
            <v>NOVA TRENTO</v>
          </cell>
        </row>
        <row r="167">
          <cell r="C167" t="str">
            <v>NOVA VENEZA</v>
          </cell>
        </row>
        <row r="168">
          <cell r="C168" t="str">
            <v>NOVO HORIZONTE</v>
          </cell>
        </row>
        <row r="169">
          <cell r="C169" t="str">
            <v>ORLEANS</v>
          </cell>
        </row>
        <row r="170">
          <cell r="C170" t="str">
            <v>OTACILIO COSTA</v>
          </cell>
        </row>
        <row r="171">
          <cell r="C171" t="str">
            <v>OURO</v>
          </cell>
        </row>
        <row r="172">
          <cell r="C172" t="str">
            <v>OURO VERDE</v>
          </cell>
        </row>
        <row r="173">
          <cell r="C173" t="str">
            <v>PALHOÇA</v>
          </cell>
        </row>
        <row r="174">
          <cell r="C174" t="str">
            <v>PALMITOS</v>
          </cell>
        </row>
        <row r="175">
          <cell r="C175" t="str">
            <v>PAULO LOPES</v>
          </cell>
        </row>
        <row r="176">
          <cell r="C176" t="str">
            <v>PAPANDUVA</v>
          </cell>
        </row>
        <row r="177">
          <cell r="C177" t="str">
            <v>PAINEL</v>
          </cell>
        </row>
        <row r="178">
          <cell r="C178" t="str">
            <v>PAL,A SOLA</v>
          </cell>
        </row>
        <row r="179">
          <cell r="C179" t="str">
            <v>PALMEIRA</v>
          </cell>
        </row>
        <row r="180">
          <cell r="C180" t="str">
            <v>PARAISO</v>
          </cell>
        </row>
        <row r="181">
          <cell r="C181" t="str">
            <v>PASSO DE TORRES</v>
          </cell>
        </row>
        <row r="182">
          <cell r="C182" t="str">
            <v>PASSOS MAIA</v>
          </cell>
        </row>
        <row r="183">
          <cell r="C183" t="str">
            <v>PENHA</v>
          </cell>
        </row>
        <row r="184">
          <cell r="C184" t="str">
            <v>PETROLANDIA</v>
          </cell>
        </row>
        <row r="185">
          <cell r="C185" t="str">
            <v>PEDRAS GRANDES</v>
          </cell>
        </row>
        <row r="186">
          <cell r="C186" t="str">
            <v>PERITIBA</v>
          </cell>
        </row>
        <row r="187">
          <cell r="C187" t="str">
            <v>PINHALZINHO</v>
          </cell>
        </row>
        <row r="188">
          <cell r="C188" t="str">
            <v>PIÇARRAS</v>
          </cell>
        </row>
        <row r="189">
          <cell r="C189" t="str">
            <v>PINHEIRO PRETO</v>
          </cell>
        </row>
        <row r="190">
          <cell r="C190" t="str">
            <v>PIRATUBA</v>
          </cell>
        </row>
        <row r="191">
          <cell r="C191" t="str">
            <v>POMERODE</v>
          </cell>
        </row>
        <row r="192">
          <cell r="C192" t="str">
            <v>PORTO UNIAO</v>
          </cell>
        </row>
        <row r="193">
          <cell r="C193" t="str">
            <v>PORTO BELO</v>
          </cell>
        </row>
        <row r="194">
          <cell r="C194" t="str">
            <v>POUSO REDONDO</v>
          </cell>
        </row>
        <row r="195">
          <cell r="C195" t="str">
            <v>PONTE SERRADA</v>
          </cell>
        </row>
        <row r="196">
          <cell r="C196" t="str">
            <v>PONTE ALTA</v>
          </cell>
        </row>
        <row r="197">
          <cell r="C197" t="str">
            <v>PONTE ALTA DO NORTE</v>
          </cell>
        </row>
        <row r="198">
          <cell r="C198" t="str">
            <v>PRESIDENTE GETULIO</v>
          </cell>
        </row>
        <row r="199">
          <cell r="C199" t="str">
            <v>PRESIDENTE CASTELO BRANCO</v>
          </cell>
        </row>
        <row r="200">
          <cell r="C200" t="str">
            <v>PRESIDENTE NEREU</v>
          </cell>
        </row>
        <row r="201">
          <cell r="C201" t="str">
            <v>PRINCESA</v>
          </cell>
        </row>
        <row r="202">
          <cell r="C202" t="str">
            <v>PRAIA GRANDE</v>
          </cell>
        </row>
        <row r="203">
          <cell r="C203" t="str">
            <v>PLANALTO ALEGRE</v>
          </cell>
        </row>
        <row r="204">
          <cell r="C204" t="str">
            <v>QUILOMBO</v>
          </cell>
        </row>
        <row r="205">
          <cell r="C205" t="str">
            <v>RANCHO QUEIMADO</v>
          </cell>
        </row>
        <row r="206">
          <cell r="C206" t="str">
            <v>RODEIO</v>
          </cell>
        </row>
        <row r="207">
          <cell r="C207" t="str">
            <v>RIO DO SUL</v>
          </cell>
        </row>
        <row r="208">
          <cell r="C208" t="str">
            <v>RIO DO CAMPO</v>
          </cell>
        </row>
        <row r="209">
          <cell r="C209" t="str">
            <v>RIO NEGRINHO</v>
          </cell>
        </row>
        <row r="210">
          <cell r="C210" t="str">
            <v>RIO DAS ANTAS</v>
          </cell>
        </row>
        <row r="211">
          <cell r="C211" t="str">
            <v>RIO DO OESTE</v>
          </cell>
        </row>
        <row r="212">
          <cell r="C212" t="str">
            <v>RIO DOS CEDROS</v>
          </cell>
        </row>
        <row r="213">
          <cell r="C213" t="str">
            <v>RIO FORTUNA</v>
          </cell>
        </row>
        <row r="214">
          <cell r="C214" t="str">
            <v>RIO RUFINO</v>
          </cell>
        </row>
        <row r="215">
          <cell r="C215" t="str">
            <v>RIQUEZA</v>
          </cell>
        </row>
        <row r="216">
          <cell r="C216" t="str">
            <v>ROMELANDIA</v>
          </cell>
        </row>
        <row r="217">
          <cell r="C217" t="str">
            <v>SCHOERDER</v>
          </cell>
        </row>
        <row r="218">
          <cell r="C218" t="str">
            <v>SAUDADES</v>
          </cell>
        </row>
        <row r="219">
          <cell r="C219" t="str">
            <v>SANTO AMARO IMPERATRIZ</v>
          </cell>
        </row>
        <row r="220">
          <cell r="C220" t="str">
            <v>SANTA CECILIA</v>
          </cell>
        </row>
        <row r="221">
          <cell r="C221" t="str">
            <v>SANTA ROSA DO SUL</v>
          </cell>
        </row>
        <row r="222">
          <cell r="C222" t="str">
            <v>SANTA HELENA</v>
          </cell>
        </row>
        <row r="223">
          <cell r="C223" t="str">
            <v>SANTA ROSA DE LIMA</v>
          </cell>
        </row>
        <row r="224">
          <cell r="C224" t="str">
            <v>SANTA TEREZINHA</v>
          </cell>
        </row>
        <row r="225">
          <cell r="C225" t="str">
            <v>SANGÃO</v>
          </cell>
        </row>
        <row r="226">
          <cell r="C226" t="str">
            <v>SALETE</v>
          </cell>
        </row>
        <row r="227">
          <cell r="C227" t="str">
            <v>SÃO BENTO DO SUL</v>
          </cell>
        </row>
        <row r="228">
          <cell r="C228" t="str">
            <v>SALTINHO</v>
          </cell>
        </row>
        <row r="229">
          <cell r="C229" t="str">
            <v>SALTO VELOSO</v>
          </cell>
        </row>
        <row r="230">
          <cell r="C230" t="str">
            <v>SÃO JOAO BATISTA</v>
          </cell>
        </row>
        <row r="231">
          <cell r="C231" t="str">
            <v>SÃO DOMINGOS</v>
          </cell>
        </row>
        <row r="232">
          <cell r="C232" t="str">
            <v>SÃO CARLOS</v>
          </cell>
        </row>
        <row r="233">
          <cell r="C233" t="str">
            <v>SÃO CRISTOVÃO DO SUL</v>
          </cell>
        </row>
        <row r="234">
          <cell r="C234" t="str">
            <v>SÃO FRANCISCO DO SUL</v>
          </cell>
        </row>
        <row r="235">
          <cell r="C235" t="str">
            <v>SÃO JOAQUIM</v>
          </cell>
        </row>
        <row r="236">
          <cell r="C236" t="str">
            <v>SÃO JOSE</v>
          </cell>
        </row>
        <row r="237">
          <cell r="C237" t="str">
            <v>SÃO JOSE DO CEDRO</v>
          </cell>
        </row>
        <row r="238">
          <cell r="C238" t="str">
            <v>SÃO LORENÇO DO OESTE</v>
          </cell>
        </row>
        <row r="239">
          <cell r="C239" t="str">
            <v>SÃO MIGUEL DO OESTE</v>
          </cell>
        </row>
        <row r="240">
          <cell r="C240" t="str">
            <v>SÃO JÕAO DO OESTE</v>
          </cell>
        </row>
        <row r="241">
          <cell r="C241" t="str">
            <v>SÃO PEDRO DE ALCANTRA</v>
          </cell>
        </row>
        <row r="242">
          <cell r="C242" t="str">
            <v>SÃO BERNARDINO</v>
          </cell>
        </row>
        <row r="243">
          <cell r="C243" t="str">
            <v>SÃO BONIFACIO</v>
          </cell>
        </row>
        <row r="244">
          <cell r="C244" t="str">
            <v>SÃO JOAO DO ITAPERIU</v>
          </cell>
        </row>
        <row r="245">
          <cell r="C245" t="str">
            <v>SÃO JOAO DO SUL</v>
          </cell>
        </row>
        <row r="246">
          <cell r="C246" t="str">
            <v>SÃO JOAO DO SUL</v>
          </cell>
        </row>
        <row r="247">
          <cell r="C247" t="str">
            <v>SÃO JOSE CERRITO</v>
          </cell>
        </row>
        <row r="248">
          <cell r="C248" t="str">
            <v>SÃO LUDGERO</v>
          </cell>
        </row>
        <row r="249">
          <cell r="C249" t="str">
            <v>SÃO MARTINHO</v>
          </cell>
        </row>
        <row r="250">
          <cell r="C250" t="str">
            <v>SEARA</v>
          </cell>
        </row>
        <row r="251">
          <cell r="C251" t="str">
            <v>SERRA ALTA</v>
          </cell>
        </row>
        <row r="252">
          <cell r="C252" t="str">
            <v>SIDEROPOLIS</v>
          </cell>
        </row>
        <row r="253">
          <cell r="C253" t="str">
            <v>SOMBRIO</v>
          </cell>
        </row>
        <row r="254">
          <cell r="C254" t="str">
            <v>SUL BRASIL</v>
          </cell>
        </row>
        <row r="255">
          <cell r="C255" t="str">
            <v>TANGARA</v>
          </cell>
        </row>
        <row r="256">
          <cell r="C256" t="str">
            <v>TREZE DE MAIO</v>
          </cell>
        </row>
        <row r="257">
          <cell r="C257" t="str">
            <v>TAIO</v>
          </cell>
        </row>
        <row r="258">
          <cell r="C258" t="str">
            <v>TIJUCAS</v>
          </cell>
        </row>
        <row r="259">
          <cell r="C259" t="str">
            <v>TIMBO</v>
          </cell>
        </row>
        <row r="260">
          <cell r="C260" t="str">
            <v>TIMBE DO SUL</v>
          </cell>
        </row>
        <row r="261">
          <cell r="C261" t="str">
            <v>TUBARAO</v>
          </cell>
        </row>
        <row r="262">
          <cell r="C262" t="str">
            <v>TURVO</v>
          </cell>
        </row>
        <row r="263">
          <cell r="C263" t="str">
            <v>TUNAPOLIS</v>
          </cell>
        </row>
        <row r="264">
          <cell r="C264" t="str">
            <v>TROMBUDO CENTRAL</v>
          </cell>
        </row>
        <row r="265">
          <cell r="C265" t="str">
            <v>TRES BARRAS</v>
          </cell>
        </row>
        <row r="266">
          <cell r="C266" t="str">
            <v>TREVISO</v>
          </cell>
        </row>
        <row r="267">
          <cell r="C267" t="str">
            <v>TREZE TILHAS</v>
          </cell>
        </row>
        <row r="268">
          <cell r="C268" t="str">
            <v>URUSSANGA</v>
          </cell>
        </row>
        <row r="269">
          <cell r="C269" t="str">
            <v>URUPEMA</v>
          </cell>
        </row>
        <row r="270">
          <cell r="C270" t="str">
            <v>URUBICI</v>
          </cell>
        </row>
        <row r="271">
          <cell r="C271" t="str">
            <v>UNIAO DO OESTE</v>
          </cell>
        </row>
        <row r="272">
          <cell r="C272" t="str">
            <v>VARGEM</v>
          </cell>
        </row>
        <row r="273">
          <cell r="C273" t="str">
            <v>VARGEAO</v>
          </cell>
        </row>
        <row r="274">
          <cell r="C274" t="str">
            <v>VARGEM BONITA</v>
          </cell>
        </row>
        <row r="275">
          <cell r="C275" t="str">
            <v>VIDEIRA</v>
          </cell>
        </row>
        <row r="276">
          <cell r="C276" t="str">
            <v>VIDAL RAMOS</v>
          </cell>
        </row>
        <row r="277">
          <cell r="C277" t="str">
            <v>VITOR MEIRELLES</v>
          </cell>
        </row>
        <row r="278">
          <cell r="C278" t="str">
            <v>WITMARSUM</v>
          </cell>
        </row>
        <row r="279">
          <cell r="C279" t="str">
            <v>XAVANTINA</v>
          </cell>
        </row>
        <row r="280">
          <cell r="C280" t="str">
            <v>XANXERE</v>
          </cell>
        </row>
        <row r="281">
          <cell r="C281" t="str">
            <v>XAXIM</v>
          </cell>
        </row>
        <row r="282">
          <cell r="C282" t="str">
            <v>ZORTEA</v>
          </cell>
        </row>
      </sheetData>
      <sheetData sheetId="4"/>
      <sheetData sheetId="5">
        <row r="8">
          <cell r="A8" t="str">
            <v>Servente 44 horas semanais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-1"/>
      <sheetName val="BD-2"/>
      <sheetName val="RESUMO FORMAÇÃO"/>
      <sheetName val="1"/>
    </sheetNames>
    <sheetDataSet>
      <sheetData sheetId="0"/>
      <sheetData sheetId="1">
        <row r="5">
          <cell r="C5" t="str">
            <v>AGUDOS SO SUL</v>
          </cell>
        </row>
        <row r="6">
          <cell r="C6" t="str">
            <v>ALMIRANTE TAMANDARE</v>
          </cell>
        </row>
        <row r="7">
          <cell r="C7" t="str">
            <v>ALTO PARAISO</v>
          </cell>
        </row>
        <row r="8">
          <cell r="C8" t="str">
            <v>ALTO PARANA</v>
          </cell>
        </row>
        <row r="9">
          <cell r="C9" t="str">
            <v>ALTO PIQUIRI</v>
          </cell>
        </row>
        <row r="10">
          <cell r="C10" t="str">
            <v>ALTONIA</v>
          </cell>
        </row>
        <row r="11">
          <cell r="C11" t="str">
            <v>ALVORADA DO SUL</v>
          </cell>
        </row>
        <row r="12">
          <cell r="C12" t="str">
            <v>ANDIRA</v>
          </cell>
        </row>
        <row r="13">
          <cell r="C13" t="str">
            <v>ANTONINA</v>
          </cell>
        </row>
        <row r="14">
          <cell r="C14" t="str">
            <v>APUCARANA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ARARUNA</v>
          </cell>
        </row>
        <row r="18">
          <cell r="C18" t="str">
            <v>ARAUCARIA</v>
          </cell>
        </row>
        <row r="19">
          <cell r="C19" t="str">
            <v>ASSAI</v>
          </cell>
        </row>
        <row r="20">
          <cell r="C20" t="str">
            <v>ASSIS CHATEAUBRIAN</v>
          </cell>
        </row>
        <row r="21">
          <cell r="C21" t="str">
            <v>ASTORGA</v>
          </cell>
        </row>
        <row r="22">
          <cell r="C22" t="str">
            <v>ATALAIA</v>
          </cell>
        </row>
        <row r="23">
          <cell r="C23" t="str">
            <v>BANDEIRANTES</v>
          </cell>
        </row>
        <row r="24">
          <cell r="C24" t="str">
            <v>BARBOSA FERRAZ</v>
          </cell>
        </row>
        <row r="25">
          <cell r="C25" t="str">
            <v>BARRACAO</v>
          </cell>
        </row>
        <row r="26">
          <cell r="C26" t="str">
            <v>BOA ESPERANÇA</v>
          </cell>
        </row>
        <row r="27">
          <cell r="C27" t="str">
            <v>BOCAIUVA DO SUL</v>
          </cell>
        </row>
        <row r="28">
          <cell r="C28" t="str">
            <v>BRASILANDIA DO SUL</v>
          </cell>
        </row>
        <row r="29">
          <cell r="C29" t="str">
            <v>CAFEZAL DO SUL</v>
          </cell>
        </row>
        <row r="30">
          <cell r="C30" t="str">
            <v>CAMBARA</v>
          </cell>
        </row>
        <row r="31">
          <cell r="C31" t="str">
            <v>CAMBE</v>
          </cell>
        </row>
        <row r="32">
          <cell r="C32" t="str">
            <v>CAMPINA GRANDE DO SUL</v>
          </cell>
        </row>
        <row r="33">
          <cell r="C33" t="str">
            <v>CAMPO LARGO</v>
          </cell>
        </row>
        <row r="34">
          <cell r="C34" t="str">
            <v>CAMPO MAGRO</v>
          </cell>
        </row>
        <row r="35">
          <cell r="C35" t="str">
            <v>CAMPO MOURAO</v>
          </cell>
        </row>
        <row r="36">
          <cell r="C36" t="str">
            <v>CAMPO TENENTE</v>
          </cell>
        </row>
        <row r="37">
          <cell r="C37" t="str">
            <v>CAPANEMA</v>
          </cell>
        </row>
        <row r="38">
          <cell r="C38" t="str">
            <v>CASCAVEL</v>
          </cell>
        </row>
        <row r="39">
          <cell r="C39" t="str">
            <v>CASTRO</v>
          </cell>
        </row>
        <row r="40">
          <cell r="C40" t="str">
            <v>CATANDUVAS</v>
          </cell>
        </row>
        <row r="41">
          <cell r="C41" t="str">
            <v>CENTENARIO DO SUL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 NORTE</v>
          </cell>
        </row>
        <row r="45">
          <cell r="C45" t="str">
            <v>CIDADE GAUCHA</v>
          </cell>
        </row>
        <row r="46">
          <cell r="C46" t="str">
            <v>COLOMBO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IGUACU</v>
          </cell>
        </row>
        <row r="52">
          <cell r="C52" t="str">
            <v>CRUZEIRO DO OESTE</v>
          </cell>
        </row>
        <row r="53">
          <cell r="C53" t="str">
            <v>CRUZEIRO DO SUL</v>
          </cell>
        </row>
        <row r="54">
          <cell r="C54" t="str">
            <v>CURITIBA</v>
          </cell>
        </row>
        <row r="55">
          <cell r="C55" t="str">
            <v>DIAMANTE DO NORTE</v>
          </cell>
        </row>
        <row r="56">
          <cell r="C56" t="str">
            <v>DOIS VIZINHOS</v>
          </cell>
        </row>
        <row r="57">
          <cell r="C57" t="str">
            <v>DOURADINA</v>
          </cell>
        </row>
        <row r="58">
          <cell r="C58" t="str">
            <v>DOUTOR CAMARGO</v>
          </cell>
        </row>
        <row r="59">
          <cell r="C59" t="str">
            <v>ENGENHEIRO BELTRÃO</v>
          </cell>
        </row>
        <row r="60">
          <cell r="C60" t="str">
            <v>FAZENDA RIO GRANDE</v>
          </cell>
        </row>
        <row r="61">
          <cell r="C61" t="str">
            <v>FENIX</v>
          </cell>
        </row>
        <row r="62">
          <cell r="C62" t="str">
            <v>FIGUEIRA</v>
          </cell>
        </row>
        <row r="63">
          <cell r="C63" t="str">
            <v>FOZ DO IGUACU</v>
          </cell>
        </row>
        <row r="64">
          <cell r="C64" t="str">
            <v>FRANCISCO BELTRAO</v>
          </cell>
        </row>
        <row r="65">
          <cell r="C65" t="str">
            <v>GOIOERE</v>
          </cell>
        </row>
        <row r="66">
          <cell r="C66" t="str">
            <v>GUAIRA</v>
          </cell>
        </row>
        <row r="67">
          <cell r="C67" t="str">
            <v>GUARAPUAVA</v>
          </cell>
        </row>
        <row r="68">
          <cell r="C68" t="str">
            <v>GUARATUBA</v>
          </cell>
        </row>
        <row r="69">
          <cell r="C69" t="str">
            <v>IBAITI</v>
          </cell>
        </row>
        <row r="70">
          <cell r="C70" t="str">
            <v>IBIPORÃ</v>
          </cell>
        </row>
        <row r="71">
          <cell r="C71" t="str">
            <v>IMBITUVA</v>
          </cell>
        </row>
        <row r="72">
          <cell r="C72" t="str">
            <v>IPORÃ</v>
          </cell>
        </row>
        <row r="73">
          <cell r="C73" t="str">
            <v>IRATI</v>
          </cell>
        </row>
        <row r="74">
          <cell r="C74" t="str">
            <v>IRETAMA</v>
          </cell>
        </row>
        <row r="75">
          <cell r="C75" t="str">
            <v>ITAPEJARA DO OESTE</v>
          </cell>
        </row>
        <row r="76">
          <cell r="C76" t="str">
            <v>ITAPULANDIA</v>
          </cell>
        </row>
        <row r="77">
          <cell r="C77" t="str">
            <v>IVAIPORA</v>
          </cell>
        </row>
        <row r="78">
          <cell r="C78" t="str">
            <v>JACAREZINHO</v>
          </cell>
        </row>
        <row r="79">
          <cell r="C79" t="str">
            <v>JAGUARIAIVA</v>
          </cell>
        </row>
        <row r="80">
          <cell r="C80" t="str">
            <v>JANDAIA DO SUL</v>
          </cell>
        </row>
        <row r="81">
          <cell r="C81" t="str">
            <v>LAPA</v>
          </cell>
        </row>
        <row r="82">
          <cell r="C82" t="str">
            <v>LARANJEIRAS DO SUL</v>
          </cell>
        </row>
        <row r="83">
          <cell r="C83" t="str">
            <v>LONDRINA</v>
          </cell>
        </row>
        <row r="84">
          <cell r="C84" t="str">
            <v>MAMBORE</v>
          </cell>
        </row>
        <row r="85">
          <cell r="C85" t="str">
            <v>MANDAGUARI</v>
          </cell>
        </row>
        <row r="86">
          <cell r="C86" t="str">
            <v>MANDIRITUBA</v>
          </cell>
        </row>
        <row r="87">
          <cell r="C87" t="str">
            <v>MAR.CANDIDO RONDON</v>
          </cell>
        </row>
        <row r="88">
          <cell r="C88" t="str">
            <v>MARIALVA</v>
          </cell>
        </row>
        <row r="89">
          <cell r="C89" t="str">
            <v>MARINGA</v>
          </cell>
        </row>
        <row r="90">
          <cell r="C90" t="str">
            <v>MARMELEIRO</v>
          </cell>
        </row>
        <row r="91">
          <cell r="C91" t="str">
            <v>MATINHOS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AURORA</v>
          </cell>
        </row>
        <row r="95">
          <cell r="C95" t="str">
            <v>NOVA ESPERANÇA</v>
          </cell>
        </row>
        <row r="96">
          <cell r="C96" t="str">
            <v>NOVA LONDRINA</v>
          </cell>
        </row>
        <row r="97">
          <cell r="C97" t="str">
            <v>PALMAS</v>
          </cell>
        </row>
        <row r="98">
          <cell r="C98" t="str">
            <v>PALMEIRA</v>
          </cell>
        </row>
        <row r="99">
          <cell r="C99" t="str">
            <v>PALMITOS</v>
          </cell>
        </row>
        <row r="100">
          <cell r="C100" t="str">
            <v>PALOTINA</v>
          </cell>
        </row>
        <row r="101">
          <cell r="C101" t="str">
            <v>PARANAGUA</v>
          </cell>
        </row>
        <row r="102">
          <cell r="C102" t="str">
            <v>PARANAVAI</v>
          </cell>
        </row>
        <row r="103">
          <cell r="C103" t="str">
            <v>PATO BRANCO</v>
          </cell>
        </row>
        <row r="104">
          <cell r="C104" t="str">
            <v>PEROLA</v>
          </cell>
        </row>
        <row r="105">
          <cell r="C105" t="str">
            <v>PIEN</v>
          </cell>
        </row>
        <row r="106">
          <cell r="C106" t="str">
            <v>PIMHAIS</v>
          </cell>
        </row>
        <row r="107">
          <cell r="C107" t="str">
            <v>PIRAI DO SUL</v>
          </cell>
        </row>
        <row r="108">
          <cell r="C108" t="str">
            <v>PIRAQUARA</v>
          </cell>
        </row>
        <row r="109">
          <cell r="C109" t="str">
            <v>PITANGA</v>
          </cell>
        </row>
        <row r="110">
          <cell r="C110" t="str">
            <v>PONTA GROSSA</v>
          </cell>
        </row>
        <row r="111">
          <cell r="C111" t="str">
            <v>PONTAL DO PARANA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QUITANDINHA</v>
          </cell>
        </row>
        <row r="115">
          <cell r="C115" t="str">
            <v>REALEZA</v>
          </cell>
        </row>
        <row r="116">
          <cell r="C116" t="str">
            <v>RIBEIRAO CLARO</v>
          </cell>
        </row>
        <row r="117">
          <cell r="C117" t="str">
            <v>RIO NEGRO</v>
          </cell>
        </row>
        <row r="118">
          <cell r="C118" t="str">
            <v>ROLANDIA</v>
          </cell>
        </row>
        <row r="119">
          <cell r="C119" t="str">
            <v>SANTA HEELENA</v>
          </cell>
        </row>
        <row r="120">
          <cell r="C120" t="str">
            <v>SÃO JÕAO</v>
          </cell>
        </row>
        <row r="121">
          <cell r="C121" t="str">
            <v>SÃO JOSE PINHAIS</v>
          </cell>
        </row>
        <row r="122">
          <cell r="C122" t="str">
            <v>SÃO MATEUS DO SUL</v>
          </cell>
        </row>
        <row r="123">
          <cell r="C123" t="str">
            <v>SÃO TOME</v>
          </cell>
        </row>
        <row r="124">
          <cell r="C124" t="str">
            <v>SARANDI</v>
          </cell>
        </row>
        <row r="125">
          <cell r="C125" t="str">
            <v>SIQUEIRA CAMPOS</v>
          </cell>
        </row>
        <row r="126">
          <cell r="C126" t="str">
            <v>STA IZABEL DO IVAI</v>
          </cell>
        </row>
        <row r="127">
          <cell r="C127" t="str">
            <v>STA TEREZA OESTE</v>
          </cell>
        </row>
        <row r="128">
          <cell r="C128" t="str">
            <v>STO ANTONIO PLATINA</v>
          </cell>
        </row>
        <row r="129">
          <cell r="C129" t="str">
            <v>TAMARANA</v>
          </cell>
        </row>
        <row r="130">
          <cell r="C130" t="str">
            <v>TELEMACO BORBA</v>
          </cell>
        </row>
        <row r="131">
          <cell r="C131" t="str">
            <v>TERRA ROXA</v>
          </cell>
        </row>
        <row r="132">
          <cell r="C132" t="str">
            <v>TIJUCAS DO SUL</v>
          </cell>
        </row>
        <row r="133">
          <cell r="C133" t="str">
            <v>TOLEDO</v>
          </cell>
        </row>
        <row r="134">
          <cell r="C134" t="str">
            <v>UMUARAMA</v>
          </cell>
        </row>
        <row r="135">
          <cell r="C135" t="str">
            <v>UNIAO DA VITORIA</v>
          </cell>
        </row>
        <row r="136">
          <cell r="C136" t="str">
            <v>VERA CRUZ DO OESTE</v>
          </cell>
        </row>
        <row r="137">
          <cell r="C137" t="str">
            <v>VIRMOND</v>
          </cell>
        </row>
        <row r="138">
          <cell r="C138" t="str">
            <v>WENSCELAU BRAZ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-1"/>
      <sheetName val="BD-2"/>
      <sheetName val="RESUMO FORMAÇÃO "/>
      <sheetName val="1"/>
      <sheetName val="1A"/>
      <sheetName val="B"/>
      <sheetName val="C"/>
      <sheetName val="Outras CCTs"/>
      <sheetName val="2A"/>
      <sheetName val="2B"/>
      <sheetName val="3B"/>
    </sheetNames>
    <sheetDataSet>
      <sheetData sheetId="0">
        <row r="3">
          <cell r="B3" t="str">
            <v>Administrativo 44 horas semanais</v>
          </cell>
        </row>
      </sheetData>
      <sheetData sheetId="1">
        <row r="3">
          <cell r="B3" t="str">
            <v>Administrativo 44 horas semanais</v>
          </cell>
        </row>
      </sheetData>
      <sheetData sheetId="2" refreshError="1">
        <row r="5">
          <cell r="C5" t="str">
            <v>ABELARDO LUZ</v>
          </cell>
          <cell r="P5" t="str">
            <v>M. Obra</v>
          </cell>
        </row>
        <row r="6">
          <cell r="C6" t="str">
            <v>ALFREDO WAGNER</v>
          </cell>
          <cell r="P6" t="str">
            <v>Limpeza</v>
          </cell>
        </row>
        <row r="7">
          <cell r="C7" t="str">
            <v>ANCHIETA</v>
          </cell>
        </row>
        <row r="8">
          <cell r="C8" t="str">
            <v>ANITA GARIBALDI</v>
          </cell>
          <cell r="P8" t="str">
            <v>Vigilância</v>
          </cell>
        </row>
        <row r="9">
          <cell r="C9" t="str">
            <v>ANTONIO CARLOS</v>
          </cell>
        </row>
        <row r="10">
          <cell r="C10" t="str">
            <v>APIÚNA</v>
          </cell>
        </row>
        <row r="11">
          <cell r="C11" t="str">
            <v>ARAQUARI</v>
          </cell>
        </row>
        <row r="12">
          <cell r="C12" t="str">
            <v>ARARANGUA</v>
          </cell>
        </row>
        <row r="13">
          <cell r="C13" t="str">
            <v>ARMAZÉM</v>
          </cell>
        </row>
        <row r="14">
          <cell r="C14" t="str">
            <v>ASCURRAS</v>
          </cell>
        </row>
        <row r="15">
          <cell r="C15" t="str">
            <v xml:space="preserve">BALNEÁRIO CAMBORIÚ </v>
          </cell>
        </row>
        <row r="16">
          <cell r="C16" t="str">
            <v>BALNEÁRIO PIÇARRAS</v>
          </cell>
        </row>
        <row r="17">
          <cell r="C17" t="str">
            <v>BARRA VELHA</v>
          </cell>
        </row>
        <row r="18">
          <cell r="C18" t="str">
            <v>BENEDITO NOVO</v>
          </cell>
        </row>
        <row r="19">
          <cell r="C19" t="str">
            <v xml:space="preserve">BIGUACU </v>
          </cell>
        </row>
        <row r="20">
          <cell r="C20" t="str">
            <v xml:space="preserve">BLUMENAU </v>
          </cell>
        </row>
        <row r="21">
          <cell r="C21" t="str">
            <v>BOM JARDIM DA SERRA</v>
          </cell>
        </row>
        <row r="22">
          <cell r="C22" t="str">
            <v>BOM RETIRO</v>
          </cell>
        </row>
        <row r="23">
          <cell r="C23" t="str">
            <v>BOMBINHAS</v>
          </cell>
        </row>
        <row r="24">
          <cell r="C24" t="str">
            <v>BOTUVERÁ</v>
          </cell>
        </row>
        <row r="25">
          <cell r="C25" t="str">
            <v>BRACO DO NORTE</v>
          </cell>
        </row>
        <row r="26">
          <cell r="C26" t="str">
            <v>BRUSQUE</v>
          </cell>
        </row>
        <row r="27">
          <cell r="C27" t="str">
            <v>CACADOR</v>
          </cell>
        </row>
        <row r="28">
          <cell r="C28" t="str">
            <v>CAMBORIÚ</v>
          </cell>
        </row>
        <row r="29">
          <cell r="C29" t="str">
            <v>CAMPO BELO DO SUL</v>
          </cell>
        </row>
        <row r="30">
          <cell r="C30" t="str">
            <v>CAMPO ERÊ</v>
          </cell>
        </row>
        <row r="31">
          <cell r="C31" t="str">
            <v>CAMPOS NOVOS</v>
          </cell>
        </row>
        <row r="32">
          <cell r="C32" t="str">
            <v>CANOINHAS</v>
          </cell>
        </row>
        <row r="33">
          <cell r="C33" t="str">
            <v>CAPINZAL</v>
          </cell>
        </row>
        <row r="34">
          <cell r="C34" t="str">
            <v>CAPIVARI DE BAIXO</v>
          </cell>
        </row>
        <row r="35">
          <cell r="C35" t="str">
            <v>CATANDUVAS</v>
          </cell>
        </row>
        <row r="36">
          <cell r="C36" t="str">
            <v xml:space="preserve">CHAPECO </v>
          </cell>
        </row>
        <row r="37">
          <cell r="C37" t="str">
            <v>COCAL DO SUL</v>
          </cell>
        </row>
        <row r="38">
          <cell r="C38" t="str">
            <v>CONCORDIA</v>
          </cell>
        </row>
        <row r="39">
          <cell r="C39" t="str">
            <v>CORONEL FREITAS</v>
          </cell>
        </row>
        <row r="40">
          <cell r="C40" t="str">
            <v>CORREIA PINTO</v>
          </cell>
        </row>
        <row r="41">
          <cell r="C41" t="str">
            <v>CORUPA</v>
          </cell>
        </row>
        <row r="42">
          <cell r="C42" t="str">
            <v xml:space="preserve">CRICIUMA </v>
          </cell>
        </row>
        <row r="43">
          <cell r="C43" t="str">
            <v>CUNHA PORÃ</v>
          </cell>
        </row>
        <row r="44">
          <cell r="C44" t="str">
            <v>CURITIBANOS</v>
          </cell>
        </row>
        <row r="45">
          <cell r="C45" t="str">
            <v>DESCANSO</v>
          </cell>
        </row>
        <row r="46">
          <cell r="C46" t="str">
            <v>DIONÍSIO CERQUEIRA</v>
          </cell>
        </row>
        <row r="47">
          <cell r="C47" t="str">
            <v>DR.PEDRINHO</v>
          </cell>
        </row>
        <row r="48">
          <cell r="C48" t="str">
            <v>DUNAPOLIS</v>
          </cell>
        </row>
        <row r="49">
          <cell r="C49" t="str">
            <v>ENTRE RIOS</v>
          </cell>
        </row>
        <row r="50">
          <cell r="C50" t="str">
            <v>FLORIANÓPOLIS</v>
          </cell>
        </row>
        <row r="51">
          <cell r="C51" t="str">
            <v>FORQUILHINHAS</v>
          </cell>
        </row>
        <row r="52">
          <cell r="C52" t="str">
            <v>FRAIBURGO</v>
          </cell>
        </row>
        <row r="53">
          <cell r="C53" t="str">
            <v>GAROPABA</v>
          </cell>
        </row>
        <row r="54">
          <cell r="C54" t="str">
            <v>GARUVA</v>
          </cell>
        </row>
        <row r="55">
          <cell r="C55" t="str">
            <v>GASPAR</v>
          </cell>
        </row>
        <row r="56">
          <cell r="C56" t="str">
            <v>GOVERNADOR CELSO RAMOS</v>
          </cell>
        </row>
        <row r="57">
          <cell r="C57" t="str">
            <v>GRAVATAL</v>
          </cell>
        </row>
        <row r="58">
          <cell r="C58" t="str">
            <v>GUABIRUBA</v>
          </cell>
        </row>
        <row r="59">
          <cell r="C59" t="str">
            <v>GUARAMIRIM</v>
          </cell>
        </row>
        <row r="60">
          <cell r="C60" t="str">
            <v>GUATAMBÚ</v>
          </cell>
        </row>
        <row r="61">
          <cell r="C61" t="str">
            <v>HERVAL D'OESTE</v>
          </cell>
        </row>
        <row r="62">
          <cell r="C62" t="str">
            <v>IBIRAMA</v>
          </cell>
        </row>
        <row r="63">
          <cell r="C63" t="str">
            <v>ICARA</v>
          </cell>
        </row>
        <row r="64">
          <cell r="C64" t="str">
            <v>ILHOTA</v>
          </cell>
        </row>
        <row r="65">
          <cell r="C65" t="str">
            <v>IMARUIM</v>
          </cell>
        </row>
        <row r="66">
          <cell r="C66" t="str">
            <v>IMBITUBA</v>
          </cell>
        </row>
        <row r="67">
          <cell r="C67" t="str">
            <v>INDAIAL</v>
          </cell>
        </row>
        <row r="68">
          <cell r="C68" t="str">
            <v>IPATINGA</v>
          </cell>
        </row>
        <row r="69">
          <cell r="C69" t="str">
            <v>IPUAÇU</v>
          </cell>
        </row>
        <row r="70">
          <cell r="C70" t="str">
            <v>IPUMIRIM</v>
          </cell>
        </row>
        <row r="71">
          <cell r="C71" t="str">
            <v>ITÁ</v>
          </cell>
        </row>
        <row r="72">
          <cell r="C72" t="str">
            <v>ITAIÓPOLIS</v>
          </cell>
        </row>
        <row r="73">
          <cell r="C73" t="str">
            <v xml:space="preserve">ITAJAI </v>
          </cell>
        </row>
        <row r="74">
          <cell r="C74" t="str">
            <v>ITAPEMA</v>
          </cell>
        </row>
        <row r="75">
          <cell r="C75" t="str">
            <v>ITAPIRANGA</v>
          </cell>
        </row>
        <row r="76">
          <cell r="C76" t="str">
            <v>ITAPOÁ</v>
          </cell>
        </row>
        <row r="77">
          <cell r="C77" t="str">
            <v>ITUPORANGA</v>
          </cell>
        </row>
        <row r="78">
          <cell r="C78" t="str">
            <v>JACINTO MACHADO</v>
          </cell>
        </row>
        <row r="79">
          <cell r="C79" t="str">
            <v>JAGUARUNA</v>
          </cell>
        </row>
        <row r="80">
          <cell r="C80" t="str">
            <v xml:space="preserve">JARAGUA DO SUL </v>
          </cell>
        </row>
        <row r="81">
          <cell r="C81" t="str">
            <v>JOACABA</v>
          </cell>
        </row>
        <row r="82">
          <cell r="C82" t="str">
            <v xml:space="preserve">JOINVILLE </v>
          </cell>
        </row>
        <row r="83">
          <cell r="C83" t="str">
            <v>JOSÉ BOITEUX</v>
          </cell>
        </row>
        <row r="84">
          <cell r="C84" t="str">
            <v xml:space="preserve">LAGES </v>
          </cell>
        </row>
        <row r="85">
          <cell r="C85" t="str">
            <v>LAGUNA</v>
          </cell>
        </row>
        <row r="86">
          <cell r="C86" t="str">
            <v>LAURO MÜLLER</v>
          </cell>
        </row>
        <row r="87">
          <cell r="C87" t="str">
            <v>LEBON RÉGIS</v>
          </cell>
        </row>
        <row r="88">
          <cell r="C88" t="str">
            <v>LONTRAS</v>
          </cell>
        </row>
        <row r="89">
          <cell r="C89" t="str">
            <v>LUIS ALVES</v>
          </cell>
        </row>
        <row r="90">
          <cell r="C90" t="str">
            <v>LUZERNA</v>
          </cell>
        </row>
        <row r="91">
          <cell r="C91" t="str">
            <v>MAFRA</v>
          </cell>
        </row>
        <row r="92">
          <cell r="C92" t="str">
            <v>MAJOR VIEIRA</v>
          </cell>
        </row>
        <row r="93">
          <cell r="C93" t="str">
            <v>MARAVILHA</v>
          </cell>
        </row>
        <row r="94">
          <cell r="C94" t="str">
            <v>MASSARANDUBA</v>
          </cell>
        </row>
        <row r="95">
          <cell r="C95" t="str">
            <v>MELEIROS</v>
          </cell>
        </row>
        <row r="96">
          <cell r="C96" t="str">
            <v>MODELO</v>
          </cell>
        </row>
        <row r="97">
          <cell r="C97" t="str">
            <v>MONDAÍ</v>
          </cell>
        </row>
        <row r="98">
          <cell r="C98" t="str">
            <v>MONTE CASTELO</v>
          </cell>
        </row>
        <row r="99">
          <cell r="C99" t="str">
            <v>MORRO DA FUMACA</v>
          </cell>
        </row>
        <row r="100">
          <cell r="C100" t="str">
            <v>NAVEGANTES</v>
          </cell>
        </row>
        <row r="101">
          <cell r="C101" t="str">
            <v>NOVA TRENTO</v>
          </cell>
        </row>
        <row r="102">
          <cell r="C102" t="str">
            <v>NOVA VENEZA</v>
          </cell>
        </row>
        <row r="103">
          <cell r="C103" t="str">
            <v>ORLEANS</v>
          </cell>
        </row>
        <row r="104">
          <cell r="C104" t="str">
            <v>OTACILIO COSTA</v>
          </cell>
        </row>
        <row r="105">
          <cell r="C105" t="str">
            <v xml:space="preserve">PALHOÇA </v>
          </cell>
        </row>
        <row r="106">
          <cell r="C106" t="str">
            <v>PALMITOS</v>
          </cell>
        </row>
        <row r="107">
          <cell r="C107" t="str">
            <v>PAPANDUVAS</v>
          </cell>
        </row>
        <row r="108">
          <cell r="C108" t="str">
            <v>PENHA</v>
          </cell>
        </row>
        <row r="109">
          <cell r="C109" t="str">
            <v>PIÇARRAS</v>
          </cell>
        </row>
        <row r="110">
          <cell r="C110" t="str">
            <v>PINHALZINHO</v>
          </cell>
        </row>
        <row r="111">
          <cell r="C111" t="str">
            <v>POMERODE</v>
          </cell>
        </row>
        <row r="112">
          <cell r="C112" t="str">
            <v>PONTE SERRADA</v>
          </cell>
        </row>
        <row r="113">
          <cell r="C113" t="str">
            <v>PORTO BELO</v>
          </cell>
        </row>
        <row r="114">
          <cell r="C114" t="str">
            <v>PORTO UNIAO</v>
          </cell>
        </row>
        <row r="115">
          <cell r="C115" t="str">
            <v>POUSO REDONDO</v>
          </cell>
        </row>
        <row r="116">
          <cell r="C116" t="str">
            <v>PRAIA GRANDE</v>
          </cell>
        </row>
        <row r="117">
          <cell r="C117" t="str">
            <v>PRESIDENTE GETÚLIO</v>
          </cell>
        </row>
        <row r="118">
          <cell r="C118" t="str">
            <v>QUILOMBO</v>
          </cell>
        </row>
        <row r="119">
          <cell r="C119" t="str">
            <v>RIO DO CAMPO</v>
          </cell>
        </row>
        <row r="120">
          <cell r="C120" t="str">
            <v>RIO DO OESTE</v>
          </cell>
        </row>
        <row r="121">
          <cell r="C121" t="str">
            <v>RIO DO SUL</v>
          </cell>
        </row>
        <row r="122">
          <cell r="C122" t="str">
            <v>RIO DOS CEDROS</v>
          </cell>
        </row>
        <row r="123">
          <cell r="C123" t="str">
            <v>RIO FORTUNA</v>
          </cell>
        </row>
        <row r="124">
          <cell r="C124" t="str">
            <v>RIO NEGRINHO</v>
          </cell>
        </row>
        <row r="125">
          <cell r="C125" t="str">
            <v>RIO RUFINO</v>
          </cell>
        </row>
        <row r="126">
          <cell r="C126" t="str">
            <v>RODEIO</v>
          </cell>
        </row>
        <row r="127">
          <cell r="C127" t="str">
            <v>SANTA CECÍLIA</v>
          </cell>
        </row>
        <row r="128">
          <cell r="C128" t="str">
            <v>SANTA ROSA DO SUL</v>
          </cell>
        </row>
        <row r="129">
          <cell r="C129" t="str">
            <v>SANTO AMARO IMPERATRIZ</v>
          </cell>
        </row>
        <row r="130">
          <cell r="C130" t="str">
            <v>SAO BENTO DO SUL</v>
          </cell>
        </row>
        <row r="131">
          <cell r="C131" t="str">
            <v>SÃO CARLOS</v>
          </cell>
        </row>
        <row r="132">
          <cell r="C132" t="str">
            <v>SÃO DOMINGOS</v>
          </cell>
        </row>
        <row r="133">
          <cell r="C133" t="str">
            <v>SAO FRANCISCO DO SUL</v>
          </cell>
        </row>
        <row r="134">
          <cell r="C134" t="str">
            <v>SÃO JOÃO BATISTA</v>
          </cell>
        </row>
        <row r="135">
          <cell r="C135" t="str">
            <v>SÃO JOÃO DO OESTE</v>
          </cell>
        </row>
        <row r="136">
          <cell r="C136" t="str">
            <v>SAO JOAQUIM</v>
          </cell>
        </row>
        <row r="137">
          <cell r="C137" t="str">
            <v xml:space="preserve">SAO JOSE </v>
          </cell>
        </row>
        <row r="138">
          <cell r="C138" t="str">
            <v>SAO JOSE DO CEDRO</v>
          </cell>
        </row>
        <row r="139">
          <cell r="C139" t="str">
            <v>SÃO LÇO. DO OESTE</v>
          </cell>
        </row>
        <row r="140">
          <cell r="C140" t="str">
            <v>SÃO LUDGERO</v>
          </cell>
        </row>
        <row r="141">
          <cell r="C141" t="str">
            <v>SÃO MIGUEL DO OESTE</v>
          </cell>
        </row>
        <row r="142">
          <cell r="C142" t="str">
            <v>SÃO PEDRO ALCANTARA</v>
          </cell>
        </row>
        <row r="143">
          <cell r="C143" t="str">
            <v>SEARA</v>
          </cell>
        </row>
        <row r="144">
          <cell r="C144" t="str">
            <v>SIDEROPOLIS</v>
          </cell>
        </row>
        <row r="145">
          <cell r="C145" t="str">
            <v>SOMBRIO</v>
          </cell>
        </row>
        <row r="146">
          <cell r="C146" t="str">
            <v>TAIO</v>
          </cell>
        </row>
        <row r="147">
          <cell r="C147" t="str">
            <v>TANGARÁ</v>
          </cell>
        </row>
        <row r="148">
          <cell r="C148" t="str">
            <v xml:space="preserve">TIJUCAS </v>
          </cell>
        </row>
        <row r="149">
          <cell r="C149" t="str">
            <v>TIMBO</v>
          </cell>
        </row>
        <row r="150">
          <cell r="C150" t="str">
            <v>TRÊS BARRAS</v>
          </cell>
        </row>
        <row r="151">
          <cell r="C151" t="str">
            <v>TRÊS RIACHOS</v>
          </cell>
        </row>
        <row r="152">
          <cell r="C152" t="str">
            <v>TREZE DE MAIO</v>
          </cell>
        </row>
        <row r="153">
          <cell r="C153" t="str">
            <v>TROMBUDO CENTRAL</v>
          </cell>
        </row>
        <row r="154">
          <cell r="C154" t="str">
            <v>TUBARAO</v>
          </cell>
        </row>
        <row r="155">
          <cell r="C155" t="str">
            <v>TUNAPOLIS</v>
          </cell>
        </row>
        <row r="156">
          <cell r="C156" t="str">
            <v>TURVO</v>
          </cell>
        </row>
        <row r="157">
          <cell r="C157" t="str">
            <v>URUBICI</v>
          </cell>
        </row>
        <row r="158">
          <cell r="C158" t="str">
            <v>URUPEMA</v>
          </cell>
        </row>
        <row r="159">
          <cell r="C159" t="str">
            <v>URUSSANGA</v>
          </cell>
        </row>
        <row r="160">
          <cell r="C160" t="str">
            <v>VIDEIRA</v>
          </cell>
        </row>
        <row r="161">
          <cell r="C161" t="str">
            <v>VITOR MEIRELLES</v>
          </cell>
        </row>
        <row r="162">
          <cell r="C162" t="str">
            <v>XANXERE</v>
          </cell>
        </row>
        <row r="163">
          <cell r="C163" t="str">
            <v>XAXIM</v>
          </cell>
        </row>
      </sheetData>
      <sheetData sheetId="3">
        <row r="7">
          <cell r="H7" t="str">
            <v>01/01/2016</v>
          </cell>
        </row>
      </sheetData>
      <sheetData sheetId="4">
        <row r="7">
          <cell r="H7" t="str">
            <v>01/01/2016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 2016"/>
      <sheetName val="ISS - VT"/>
      <sheetName val="RESUMO FORMAÇÃO"/>
      <sheetName val="Servente"/>
      <sheetName val="Servente 12x36D"/>
      <sheetName val="Servente 12x36N"/>
      <sheetName val="Servente-Copeira"/>
      <sheetName val="Copeira-Servente"/>
      <sheetName val="Copeira"/>
      <sheetName val="Merendeira"/>
      <sheetName val="Auxiliar de Cozinha"/>
      <sheetName val="Encarregado I"/>
      <sheetName val="Encarregado II"/>
      <sheetName val="Encarregado III"/>
      <sheetName val="Supervisor"/>
      <sheetName val="Jardineiro"/>
      <sheetName val="Ascensorista"/>
      <sheetName val="Telefonista"/>
      <sheetName val="Varredor"/>
      <sheetName val="Coletor"/>
      <sheetName val="Porteiro 44"/>
      <sheetName val="Porteiro 12 sdf D"/>
      <sheetName val="Porteiro 12hsdf N"/>
      <sheetName val="Porteiro 12x36 D"/>
      <sheetName val="Porteiro 12x36 N"/>
      <sheetName val="Porteiro 24h"/>
      <sheetName val="Recepcionista 44h"/>
      <sheetName val="Recepcionista 12x36D"/>
      <sheetName val="Recepcionista 12x36N"/>
      <sheetName val="Recepcionista 24h"/>
      <sheetName val="Garagista"/>
      <sheetName val="Monitores"/>
      <sheetName val="Vigias"/>
      <sheetName val="Operador de Máquina"/>
      <sheetName val="Contínuo"/>
      <sheetName val="Tratador de Animais"/>
      <sheetName val="Carregador"/>
      <sheetName val="Controlador de Acesso"/>
      <sheetName val="Cozinheira"/>
      <sheetName val="Servente Limpeza Vidro"/>
      <sheetName val="A"/>
      <sheetName val="B"/>
      <sheetName val="C"/>
      <sheetName val="OUTRAS CATEGORIAS"/>
      <sheetName val="ENCARREGADOS"/>
      <sheetName val="SERVENTES"/>
      <sheetName val="CUSTOS POR M²"/>
      <sheetName val="BD-1"/>
      <sheetName val="BD-2"/>
    </sheetNames>
    <sheetDataSet>
      <sheetData sheetId="0"/>
      <sheetData sheetId="1">
        <row r="5">
          <cell r="C5" t="str">
            <v>ADRIANOPOLIS</v>
          </cell>
        </row>
        <row r="6">
          <cell r="C6" t="str">
            <v>AGUDOS DO SUL</v>
          </cell>
        </row>
        <row r="7">
          <cell r="C7" t="str">
            <v>ALM. TAMANDARÉ</v>
          </cell>
        </row>
        <row r="8">
          <cell r="C8" t="str">
            <v>ALTONIA</v>
          </cell>
        </row>
        <row r="9">
          <cell r="C9" t="str">
            <v>ALTO PARANÁ</v>
          </cell>
        </row>
        <row r="10">
          <cell r="C10" t="str">
            <v>AMPERE</v>
          </cell>
        </row>
        <row r="11">
          <cell r="C11" t="str">
            <v>ANDIRA</v>
          </cell>
        </row>
        <row r="12">
          <cell r="C12" t="str">
            <v>ANTONINA</v>
          </cell>
        </row>
        <row r="13">
          <cell r="C13" t="str">
            <v>ANTONIO OLINTO</v>
          </cell>
        </row>
        <row r="14">
          <cell r="C14" t="str">
            <v>APUCARANA (PAR)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ARAUCARIA</v>
          </cell>
        </row>
        <row r="18">
          <cell r="C18" t="str">
            <v>ASSAI</v>
          </cell>
        </row>
        <row r="19">
          <cell r="C19" t="str">
            <v>ASSIS CHATEAUBRIAN</v>
          </cell>
        </row>
        <row r="20">
          <cell r="C20" t="str">
            <v>ASTORGA</v>
          </cell>
        </row>
        <row r="21">
          <cell r="C21" t="str">
            <v>BALSA NOVA</v>
          </cell>
        </row>
        <row r="22">
          <cell r="C22" t="str">
            <v>BANDEIRANTES</v>
          </cell>
        </row>
        <row r="23">
          <cell r="C23" t="str">
            <v>BARBOSA FERRAZ</v>
          </cell>
        </row>
        <row r="24">
          <cell r="C24" t="str">
            <v>BARRACÃO</v>
          </cell>
        </row>
        <row r="25">
          <cell r="C25" t="str">
            <v>BOCAIUVA DO SUL</v>
          </cell>
        </row>
        <row r="26">
          <cell r="C26" t="str">
            <v>CAMBARA</v>
          </cell>
        </row>
        <row r="27">
          <cell r="C27" t="str">
            <v>CAMBE</v>
          </cell>
        </row>
        <row r="28">
          <cell r="C28" t="str">
            <v>CAMPINA DA LAGOA</v>
          </cell>
        </row>
        <row r="29">
          <cell r="C29" t="str">
            <v>CAMPINA GRANDE DO SUL</v>
          </cell>
        </row>
        <row r="30">
          <cell r="C30" t="str">
            <v>CAMPO DO TENENTE</v>
          </cell>
        </row>
        <row r="31">
          <cell r="C31" t="str">
            <v xml:space="preserve">CAMPO LARGO </v>
          </cell>
        </row>
        <row r="32">
          <cell r="C32" t="str">
            <v>CAMPO MAGRO</v>
          </cell>
        </row>
        <row r="33">
          <cell r="C33" t="str">
            <v>CAMPO MOURAO</v>
          </cell>
        </row>
        <row r="34">
          <cell r="C34" t="str">
            <v>CAPANEMA</v>
          </cell>
        </row>
        <row r="35">
          <cell r="C35" t="str">
            <v>CAPITÃO LEONIDAS MARQUES</v>
          </cell>
        </row>
        <row r="36">
          <cell r="C36" t="str">
            <v>CARLÓPOLIS</v>
          </cell>
        </row>
        <row r="37">
          <cell r="C37" t="str">
            <v xml:space="preserve">CASCAVEL </v>
          </cell>
        </row>
        <row r="38">
          <cell r="C38" t="str">
            <v>CASTRO</v>
          </cell>
        </row>
        <row r="39">
          <cell r="C39" t="str">
            <v>CATANDUVAS</v>
          </cell>
        </row>
        <row r="40">
          <cell r="C40" t="str">
            <v>CENTENÁRIO DO SUL</v>
          </cell>
        </row>
        <row r="41">
          <cell r="C41" t="str">
            <v>CEU AZUL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CIANORTE</v>
          </cell>
        </row>
        <row r="45">
          <cell r="C45" t="str">
            <v>CLEVELÂNDIA</v>
          </cell>
        </row>
        <row r="46">
          <cell r="C46" t="str">
            <v xml:space="preserve">COLOMBO 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OESTE</v>
          </cell>
        </row>
        <row r="52">
          <cell r="C52" t="str">
            <v xml:space="preserve">CURITIBA </v>
          </cell>
        </row>
        <row r="53">
          <cell r="C53" t="str">
            <v>DOIS VIZINHOS</v>
          </cell>
        </row>
        <row r="54">
          <cell r="C54" t="str">
            <v>DOUTOR ULYSSES</v>
          </cell>
        </row>
        <row r="55">
          <cell r="C55" t="str">
            <v>ENGENHEIRO BELTRÃO</v>
          </cell>
        </row>
        <row r="56">
          <cell r="C56" t="str">
            <v>FAZENDA RIO GRANDE</v>
          </cell>
        </row>
        <row r="57">
          <cell r="C57" t="str">
            <v>FIGUEIRA</v>
          </cell>
        </row>
        <row r="58">
          <cell r="C58" t="str">
            <v>FOZ DO IGUACU</v>
          </cell>
        </row>
        <row r="59">
          <cell r="C59" t="str">
            <v>FRANCISCO BELTRAO</v>
          </cell>
        </row>
        <row r="60">
          <cell r="C60" t="str">
            <v>GOIOERE</v>
          </cell>
        </row>
        <row r="61">
          <cell r="C61" t="str">
            <v>GUAIRA</v>
          </cell>
        </row>
        <row r="62">
          <cell r="C62" t="str">
            <v>GUARAPUAVA</v>
          </cell>
        </row>
        <row r="63">
          <cell r="C63" t="str">
            <v>GUARAQUEÇABA</v>
          </cell>
        </row>
        <row r="64">
          <cell r="C64" t="str">
            <v>GUARATUBA</v>
          </cell>
        </row>
        <row r="65">
          <cell r="C65" t="str">
            <v>IBAITI</v>
          </cell>
        </row>
        <row r="66">
          <cell r="C66" t="str">
            <v>IBIPORA</v>
          </cell>
        </row>
        <row r="67">
          <cell r="C67" t="str">
            <v>ICARAIMA</v>
          </cell>
        </row>
        <row r="68">
          <cell r="C68" t="str">
            <v>IMBITUVA</v>
          </cell>
        </row>
        <row r="69">
          <cell r="C69" t="str">
            <v>IPORA</v>
          </cell>
        </row>
        <row r="70">
          <cell r="C70" t="str">
            <v>IRATI</v>
          </cell>
        </row>
        <row r="71">
          <cell r="C71" t="str">
            <v>ITAPERUÇU</v>
          </cell>
        </row>
        <row r="72">
          <cell r="C72" t="str">
            <v>IVAIPORA</v>
          </cell>
        </row>
        <row r="73">
          <cell r="C73" t="str">
            <v>JACAREZINHO</v>
          </cell>
        </row>
        <row r="74">
          <cell r="C74" t="str">
            <v>JAGUAPITÃ</v>
          </cell>
        </row>
        <row r="75">
          <cell r="C75" t="str">
            <v>JAGUARIAIVA</v>
          </cell>
        </row>
        <row r="76">
          <cell r="C76" t="str">
            <v>JANDAIA DO SUL</v>
          </cell>
        </row>
        <row r="77">
          <cell r="C77" t="str">
            <v>LAPA</v>
          </cell>
        </row>
        <row r="78">
          <cell r="C78" t="str">
            <v>LARANJEIRAS DO SUL</v>
          </cell>
        </row>
        <row r="79">
          <cell r="C79" t="str">
            <v>LOANDA</v>
          </cell>
        </row>
        <row r="80">
          <cell r="C80" t="str">
            <v xml:space="preserve">LONDRINA </v>
          </cell>
        </row>
        <row r="81">
          <cell r="C81" t="str">
            <v>MAMBORE</v>
          </cell>
        </row>
        <row r="82">
          <cell r="C82" t="str">
            <v>MANDAGUAÇU</v>
          </cell>
        </row>
        <row r="83">
          <cell r="C83" t="str">
            <v>MANDAGUARI</v>
          </cell>
        </row>
        <row r="84">
          <cell r="C84" t="str">
            <v>MANDIRITUBA</v>
          </cell>
        </row>
        <row r="85">
          <cell r="C85" t="str">
            <v>MANGUEIRINHA</v>
          </cell>
        </row>
        <row r="86">
          <cell r="C86" t="str">
            <v>MAR. CANDIDO RONDON</v>
          </cell>
        </row>
        <row r="87">
          <cell r="C87" t="str">
            <v>MARIALVA</v>
          </cell>
        </row>
        <row r="88">
          <cell r="C88" t="str">
            <v>MARINGA</v>
          </cell>
        </row>
        <row r="89">
          <cell r="C89" t="str">
            <v>MARMELEIRO</v>
          </cell>
        </row>
        <row r="90">
          <cell r="C90" t="str">
            <v>MATELÂNDIA</v>
          </cell>
        </row>
        <row r="91">
          <cell r="C91" t="str">
            <v>MATINHOS (PAT)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ESPERANCA</v>
          </cell>
        </row>
        <row r="95">
          <cell r="C95" t="str">
            <v xml:space="preserve">NOVA LONDRINA </v>
          </cell>
        </row>
        <row r="96">
          <cell r="C96" t="str">
            <v>PALMAS</v>
          </cell>
        </row>
        <row r="97">
          <cell r="C97" t="str">
            <v>PALMEIRA</v>
          </cell>
        </row>
        <row r="98">
          <cell r="C98" t="str">
            <v>PALOTINA</v>
          </cell>
        </row>
        <row r="99">
          <cell r="C99" t="str">
            <v>PARAISO DO NORTE</v>
          </cell>
        </row>
        <row r="100">
          <cell r="C100" t="str">
            <v>PARANAGUA</v>
          </cell>
        </row>
        <row r="101">
          <cell r="C101" t="str">
            <v>PARANAVAI</v>
          </cell>
        </row>
        <row r="102">
          <cell r="C102" t="str">
            <v>PATO BRANCO</v>
          </cell>
        </row>
        <row r="103">
          <cell r="C103" t="str">
            <v>PEABIRU</v>
          </cell>
        </row>
        <row r="104">
          <cell r="C104" t="str">
            <v>PIEN</v>
          </cell>
        </row>
        <row r="105">
          <cell r="C105" t="str">
            <v>PINHAIS</v>
          </cell>
        </row>
        <row r="106">
          <cell r="C106" t="str">
            <v>PINHÃO</v>
          </cell>
        </row>
        <row r="107">
          <cell r="C107" t="str">
            <v>PIRAÍ DO SUL</v>
          </cell>
        </row>
        <row r="108">
          <cell r="C108" t="str">
            <v>PIRAQUARA(PAR)</v>
          </cell>
        </row>
        <row r="109">
          <cell r="C109" t="str">
            <v>PITANGA</v>
          </cell>
        </row>
        <row r="110">
          <cell r="C110" t="str">
            <v xml:space="preserve">PONTA GROSSA </v>
          </cell>
        </row>
        <row r="111">
          <cell r="C111" t="str">
            <v>PONTAL DO PARANÁ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QUATRO BARRAS</v>
          </cell>
        </row>
        <row r="115">
          <cell r="C115" t="str">
            <v>QUEDAS DO IGUAÇU</v>
          </cell>
        </row>
        <row r="116">
          <cell r="C116" t="str">
            <v>QUITANDINHA</v>
          </cell>
        </row>
        <row r="117">
          <cell r="C117" t="str">
            <v>REALEZA</v>
          </cell>
        </row>
        <row r="118">
          <cell r="C118" t="str">
            <v>RESERVA DO IGUAÇU</v>
          </cell>
        </row>
        <row r="119">
          <cell r="C119" t="str">
            <v>RIBEIRAO CLARO</v>
          </cell>
        </row>
        <row r="120">
          <cell r="C120" t="str">
            <v>RIO BONITO DO IGUAÇU</v>
          </cell>
        </row>
        <row r="121">
          <cell r="C121" t="str">
            <v>RIO BRANCO DO SUL</v>
          </cell>
        </row>
        <row r="122">
          <cell r="C122" t="str">
            <v>RIO NEGRO</v>
          </cell>
        </row>
        <row r="123">
          <cell r="C123" t="str">
            <v>ROLANDIA</v>
          </cell>
        </row>
        <row r="124">
          <cell r="C124" t="str">
            <v>SANTA HELENA</v>
          </cell>
        </row>
        <row r="125">
          <cell r="C125" t="str">
            <v>SÃO JOÃO DO IVAI</v>
          </cell>
        </row>
        <row r="126">
          <cell r="C126" t="str">
            <v xml:space="preserve">SÃO JOSE DOS PINHAIS </v>
          </cell>
        </row>
        <row r="127">
          <cell r="C127" t="str">
            <v>SAO MATEUS DO SUL</v>
          </cell>
        </row>
        <row r="128">
          <cell r="C128" t="str">
            <v>SÃO MIGUEL DO IGUAÇU</v>
          </cell>
        </row>
        <row r="129">
          <cell r="C129" t="str">
            <v>SARANDI</v>
          </cell>
        </row>
        <row r="130">
          <cell r="C130" t="str">
            <v>SENGÉS</v>
          </cell>
        </row>
        <row r="131">
          <cell r="C131" t="str">
            <v>SIQUEIRA CAMPOS</v>
          </cell>
        </row>
        <row r="132">
          <cell r="C132" t="str">
            <v>STA TEREZA DO OESTE</v>
          </cell>
        </row>
        <row r="133">
          <cell r="C133" t="str">
            <v>STO. ANTONIO DA PLATINA</v>
          </cell>
        </row>
        <row r="134">
          <cell r="C134" t="str">
            <v>STO ANTONIO DO PARAISO</v>
          </cell>
        </row>
        <row r="135">
          <cell r="C135" t="str">
            <v>STO. ANTONIO DO SUDOESTE</v>
          </cell>
        </row>
        <row r="136">
          <cell r="C136" t="str">
            <v>TELEMACO BORBA</v>
          </cell>
        </row>
        <row r="137">
          <cell r="C137" t="str">
            <v>TERRA BOA</v>
          </cell>
        </row>
        <row r="138">
          <cell r="C138" t="str">
            <v>TERRA RICA</v>
          </cell>
        </row>
        <row r="139">
          <cell r="C139" t="str">
            <v>TIBAGI</v>
          </cell>
        </row>
        <row r="140">
          <cell r="C140" t="str">
            <v>TIJUCAS DO SUL</v>
          </cell>
        </row>
        <row r="141">
          <cell r="C141" t="str">
            <v>TOLEDO</v>
          </cell>
        </row>
        <row r="142">
          <cell r="C142" t="str">
            <v>TUNAS DO PARANÁ</v>
          </cell>
        </row>
        <row r="143">
          <cell r="C143" t="str">
            <v>UBIRATÃ</v>
          </cell>
        </row>
        <row r="144">
          <cell r="C144" t="str">
            <v>UMUARAMA</v>
          </cell>
        </row>
        <row r="145">
          <cell r="C145" t="str">
            <v>UNIAO DA VITORIA</v>
          </cell>
        </row>
        <row r="146">
          <cell r="C146" t="str">
            <v>VERA CRUZ D'OESTE</v>
          </cell>
        </row>
        <row r="147">
          <cell r="C147" t="str">
            <v>VIRMOND</v>
          </cell>
        </row>
        <row r="148">
          <cell r="C148" t="str">
            <v>WENCESLAU BRAZ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  <sheetName val="PROPOSTA ECONOMICA"/>
      <sheetName val="40 h"/>
    </sheetNames>
    <sheetDataSet>
      <sheetData sheetId="0"/>
      <sheetData sheetId="1"/>
      <sheetData sheetId="2"/>
      <sheetData sheetId="3">
        <row r="5">
          <cell r="C5" t="str">
            <v>ACEGUÁ</v>
          </cell>
          <cell r="P5" t="str">
            <v>Segunda a Sexta</v>
          </cell>
          <cell r="R5" t="str">
            <v>M. Obra</v>
          </cell>
        </row>
        <row r="6">
          <cell r="C6" t="str">
            <v>ÁGUA SANTA</v>
          </cell>
          <cell r="P6" t="str">
            <v>Segunda a Sábado</v>
          </cell>
          <cell r="R6" t="str">
            <v>Limpeza</v>
          </cell>
        </row>
        <row r="7">
          <cell r="C7" t="str">
            <v>AGUDO</v>
          </cell>
          <cell r="P7" t="str">
            <v>Segunda a Domingo</v>
          </cell>
          <cell r="R7" t="str">
            <v>Vigilância</v>
          </cell>
        </row>
        <row r="8">
          <cell r="C8" t="str">
            <v>AJURICABA</v>
          </cell>
          <cell r="P8" t="str">
            <v>SDF</v>
          </cell>
          <cell r="R8" t="str">
            <v>Digitador</v>
          </cell>
        </row>
        <row r="9">
          <cell r="C9" t="str">
            <v>ALECRIM</v>
          </cell>
          <cell r="P9">
            <v>0</v>
          </cell>
          <cell r="R9" t="str">
            <v>Jardinagem e Decor.</v>
          </cell>
        </row>
        <row r="10">
          <cell r="C10" t="str">
            <v>ALEGRETE</v>
          </cell>
          <cell r="R10">
            <v>0</v>
          </cell>
        </row>
        <row r="11">
          <cell r="C11" t="str">
            <v>ALEGRIA</v>
          </cell>
        </row>
        <row r="12">
          <cell r="C12" t="str">
            <v>ALMIRANTE TAMANDARE DO SUL</v>
          </cell>
        </row>
        <row r="13">
          <cell r="C13" t="str">
            <v>ALPESTRE</v>
          </cell>
        </row>
        <row r="14">
          <cell r="C14" t="str">
            <v>ALTO ALEGRE</v>
          </cell>
        </row>
        <row r="15">
          <cell r="C15" t="str">
            <v>ALVORADA</v>
          </cell>
        </row>
        <row r="16">
          <cell r="C16" t="str">
            <v>AMARAL FERRADOR</v>
          </cell>
        </row>
        <row r="17">
          <cell r="C17" t="str">
            <v>AMETISTA DO SUL</v>
          </cell>
        </row>
        <row r="18">
          <cell r="C18" t="str">
            <v>ANA RECH</v>
          </cell>
        </row>
        <row r="19">
          <cell r="C19" t="str">
            <v>ANDRE DA ROCHA</v>
          </cell>
        </row>
        <row r="20">
          <cell r="C20" t="str">
            <v>ANTA GORDA</v>
          </cell>
        </row>
        <row r="21">
          <cell r="C21" t="str">
            <v>ANTONIO PRADO</v>
          </cell>
        </row>
        <row r="22">
          <cell r="C22" t="str">
            <v>ARAMBARE</v>
          </cell>
        </row>
        <row r="23">
          <cell r="C23" t="str">
            <v>ARARICA</v>
          </cell>
        </row>
        <row r="24">
          <cell r="C24" t="str">
            <v>ARATIBA</v>
          </cell>
        </row>
        <row r="25">
          <cell r="C25" t="str">
            <v>ARROIO DO MEIO</v>
          </cell>
        </row>
        <row r="26">
          <cell r="C26" t="str">
            <v>ARROIO DO PADRE</v>
          </cell>
        </row>
        <row r="27">
          <cell r="C27" t="str">
            <v xml:space="preserve">ARROIO DO SAL </v>
          </cell>
        </row>
        <row r="28">
          <cell r="C28" t="str">
            <v>ARROIO DO TIGRE</v>
          </cell>
        </row>
        <row r="29">
          <cell r="C29" t="str">
            <v>ARROIO DOS RATOS</v>
          </cell>
        </row>
        <row r="30">
          <cell r="C30" t="str">
            <v>ARROIO GRANDE</v>
          </cell>
        </row>
        <row r="31">
          <cell r="C31" t="str">
            <v>ARVOREZINHA</v>
          </cell>
        </row>
        <row r="32">
          <cell r="C32" t="str">
            <v>AUGUSTO PESTANA</v>
          </cell>
        </row>
        <row r="33">
          <cell r="C33" t="str">
            <v>AUREA</v>
          </cell>
        </row>
        <row r="34">
          <cell r="C34" t="str">
            <v>BAGE</v>
          </cell>
        </row>
        <row r="35">
          <cell r="C35" t="str">
            <v>BALNEARIO PINHAL</v>
          </cell>
        </row>
        <row r="36">
          <cell r="C36" t="str">
            <v>BARÃO</v>
          </cell>
        </row>
        <row r="37">
          <cell r="C37" t="str">
            <v>BARÃO DE COTEGIPE</v>
          </cell>
        </row>
        <row r="38">
          <cell r="C38" t="str">
            <v>BARÃO DO TRIUNFO</v>
          </cell>
        </row>
        <row r="39">
          <cell r="C39" t="str">
            <v>BARRA DO GUARITA</v>
          </cell>
        </row>
        <row r="40">
          <cell r="C40" t="str">
            <v>BARRA DO QUARAI</v>
          </cell>
        </row>
        <row r="41">
          <cell r="C41" t="str">
            <v>BARRA DO RIBEIRO</v>
          </cell>
        </row>
        <row r="42">
          <cell r="C42" t="str">
            <v>BARRA FUNDA</v>
          </cell>
        </row>
        <row r="43">
          <cell r="C43" t="str">
            <v>BARRACÃO</v>
          </cell>
        </row>
        <row r="44">
          <cell r="C44" t="str">
            <v>BARROS CASSAL</v>
          </cell>
        </row>
        <row r="45">
          <cell r="C45" t="str">
            <v>BENJAMIM CONSTANT DO SUL</v>
          </cell>
        </row>
        <row r="46">
          <cell r="C46" t="str">
            <v>BENTO GONCALVES</v>
          </cell>
        </row>
        <row r="47">
          <cell r="C47" t="str">
            <v>BOA VISTA DAS MISSÕES</v>
          </cell>
        </row>
        <row r="48">
          <cell r="C48" t="str">
            <v>BOA VISTA DO BURICÁ</v>
          </cell>
        </row>
        <row r="49">
          <cell r="C49" t="str">
            <v>BOA VISTA DO CADEADO</v>
          </cell>
        </row>
        <row r="50">
          <cell r="C50" t="str">
            <v>BOA VISTA DO SUL</v>
          </cell>
        </row>
        <row r="51">
          <cell r="C51" t="str">
            <v>BOM JESUS</v>
          </cell>
        </row>
        <row r="52">
          <cell r="C52" t="str">
            <v>BOM PRINCÍPIO</v>
          </cell>
        </row>
        <row r="53">
          <cell r="C53" t="str">
            <v>BOM PROGRESSO</v>
          </cell>
        </row>
        <row r="54">
          <cell r="C54" t="str">
            <v>BOM RETIRO DO SUL</v>
          </cell>
        </row>
        <row r="55">
          <cell r="C55" t="str">
            <v>BOQUEIRÃO DO LEÃO</v>
          </cell>
        </row>
        <row r="56">
          <cell r="C56" t="str">
            <v>BOZANO</v>
          </cell>
        </row>
        <row r="57">
          <cell r="C57" t="str">
            <v>BRAGA</v>
          </cell>
        </row>
        <row r="58">
          <cell r="C58" t="str">
            <v>BROCHIER</v>
          </cell>
        </row>
        <row r="59">
          <cell r="C59" t="str">
            <v>BUTIA</v>
          </cell>
        </row>
        <row r="60">
          <cell r="C60" t="str">
            <v>CACAPAVA DO SUL</v>
          </cell>
        </row>
        <row r="61">
          <cell r="C61" t="str">
            <v>CACEQUI</v>
          </cell>
        </row>
        <row r="62">
          <cell r="C62" t="str">
            <v>CACHOEIRA DO SUL</v>
          </cell>
        </row>
        <row r="63">
          <cell r="C63" t="str">
            <v xml:space="preserve">CACHOEIRINHA </v>
          </cell>
        </row>
        <row r="64">
          <cell r="C64" t="str">
            <v>CACIQUE DOBLE</v>
          </cell>
        </row>
        <row r="65">
          <cell r="C65" t="str">
            <v>CAIÇARA</v>
          </cell>
        </row>
        <row r="66">
          <cell r="C66" t="str">
            <v>CAMAQUA</v>
          </cell>
        </row>
        <row r="67">
          <cell r="C67" t="str">
            <v>CAMARGO</v>
          </cell>
        </row>
        <row r="68">
          <cell r="C68" t="str">
            <v>CAMBARA DO SUL</v>
          </cell>
        </row>
        <row r="69">
          <cell r="C69" t="str">
            <v>CAMPESTRE DA SERRA</v>
          </cell>
        </row>
        <row r="70">
          <cell r="C70" t="str">
            <v>CAMPINA DAS MISSÕES</v>
          </cell>
        </row>
        <row r="71">
          <cell r="C71" t="str">
            <v>CAMPINAS DO SUL</v>
          </cell>
        </row>
        <row r="72">
          <cell r="C72" t="str">
            <v>CAMPO BOM</v>
          </cell>
        </row>
        <row r="73">
          <cell r="C73" t="str">
            <v>CAMPO NOVO</v>
          </cell>
        </row>
        <row r="74">
          <cell r="C74" t="str">
            <v>CAMPOS BORGES</v>
          </cell>
        </row>
        <row r="75">
          <cell r="C75" t="str">
            <v>CANDELARIA</v>
          </cell>
        </row>
        <row r="76">
          <cell r="C76" t="str">
            <v>CANDIDO GODOI</v>
          </cell>
        </row>
        <row r="77">
          <cell r="C77" t="str">
            <v>CANDIOTA</v>
          </cell>
        </row>
        <row r="78">
          <cell r="C78" t="str">
            <v>CANELA</v>
          </cell>
        </row>
        <row r="79">
          <cell r="C79" t="str">
            <v>CANGUCU</v>
          </cell>
        </row>
        <row r="80">
          <cell r="C80" t="str">
            <v xml:space="preserve">CANOAS </v>
          </cell>
        </row>
        <row r="81">
          <cell r="C81" t="str">
            <v>CANUDOS DO VALE</v>
          </cell>
        </row>
        <row r="82">
          <cell r="C82" t="str">
            <v>CAPAO DA CANOA</v>
          </cell>
        </row>
        <row r="83">
          <cell r="C83" t="str">
            <v>CAPÃO DO LEAO</v>
          </cell>
        </row>
        <row r="84">
          <cell r="C84" t="str">
            <v>CAPELA DE SANTANA</v>
          </cell>
        </row>
        <row r="85">
          <cell r="C85" t="str">
            <v>CAPITÃO</v>
          </cell>
        </row>
        <row r="86">
          <cell r="C86" t="str">
            <v>CAPIVARI DO SUL</v>
          </cell>
        </row>
        <row r="87">
          <cell r="C87" t="str">
            <v>CARAÁ</v>
          </cell>
        </row>
        <row r="88">
          <cell r="C88" t="str">
            <v>CARAZINHO</v>
          </cell>
        </row>
        <row r="89">
          <cell r="C89" t="str">
            <v>CARLOS BARBOSA</v>
          </cell>
        </row>
        <row r="90">
          <cell r="C90" t="str">
            <v>CASCA</v>
          </cell>
        </row>
        <row r="91">
          <cell r="C91" t="str">
            <v>CASEIROS</v>
          </cell>
        </row>
        <row r="92">
          <cell r="C92" t="str">
            <v>CATUIPE</v>
          </cell>
        </row>
        <row r="93">
          <cell r="C93" t="str">
            <v xml:space="preserve">CAXIAS DO SUL </v>
          </cell>
        </row>
        <row r="94">
          <cell r="C94" t="str">
            <v>CENTENÁRIO</v>
          </cell>
        </row>
        <row r="95">
          <cell r="C95" t="str">
            <v>CERRITO</v>
          </cell>
        </row>
        <row r="96">
          <cell r="C96" t="str">
            <v>CERRO BRANCO</v>
          </cell>
        </row>
        <row r="97">
          <cell r="C97" t="str">
            <v>CERRO GRANDE</v>
          </cell>
        </row>
        <row r="98">
          <cell r="C98" t="str">
            <v>CERRO GRANDE DO SUL</v>
          </cell>
        </row>
        <row r="99">
          <cell r="C99" t="str">
            <v>CERRO LARGO</v>
          </cell>
        </row>
        <row r="100">
          <cell r="C100" t="str">
            <v>CHAPADA</v>
          </cell>
        </row>
        <row r="101">
          <cell r="C101" t="str">
            <v>CHARQUEADAS (PAR)</v>
          </cell>
        </row>
        <row r="102">
          <cell r="C102" t="str">
            <v>CHARRUÁ</v>
          </cell>
        </row>
        <row r="103">
          <cell r="C103" t="str">
            <v>CHIAPETA</v>
          </cell>
        </row>
        <row r="104">
          <cell r="C104" t="str">
            <v>CHUI</v>
          </cell>
        </row>
        <row r="105">
          <cell r="C105" t="str">
            <v>CHUVISCA</v>
          </cell>
        </row>
        <row r="106">
          <cell r="C106" t="str">
            <v>CIDREIRA</v>
          </cell>
        </row>
        <row r="107">
          <cell r="C107" t="str">
            <v>CIRIACO</v>
          </cell>
        </row>
        <row r="108">
          <cell r="C108" t="str">
            <v>CIRÍACO</v>
          </cell>
        </row>
        <row r="109">
          <cell r="C109" t="str">
            <v>COLINAS</v>
          </cell>
        </row>
        <row r="110">
          <cell r="C110" t="str">
            <v>COLORADO</v>
          </cell>
        </row>
        <row r="111">
          <cell r="C111" t="str">
            <v>CONDOR</v>
          </cell>
        </row>
        <row r="112">
          <cell r="C112" t="str">
            <v>CONSTANTINA</v>
          </cell>
        </row>
        <row r="113">
          <cell r="C113" t="str">
            <v>COQUEIRO BAIXO</v>
          </cell>
        </row>
        <row r="114">
          <cell r="C114" t="str">
            <v>COQUEIROS DO SUL</v>
          </cell>
        </row>
        <row r="115">
          <cell r="C115" t="str">
            <v>CORONEL BARROS</v>
          </cell>
        </row>
        <row r="116">
          <cell r="C116" t="str">
            <v>CORONEL BICACO</v>
          </cell>
        </row>
        <row r="117">
          <cell r="C117" t="str">
            <v>CORONEL PILAR</v>
          </cell>
        </row>
        <row r="118">
          <cell r="C118" t="str">
            <v>COTIPORA</v>
          </cell>
        </row>
        <row r="119">
          <cell r="C119" t="str">
            <v>COXILHAS</v>
          </cell>
        </row>
        <row r="120">
          <cell r="C120" t="str">
            <v>CRISSIUMAL</v>
          </cell>
        </row>
        <row r="121">
          <cell r="C121" t="str">
            <v>CRISTAL</v>
          </cell>
        </row>
        <row r="122">
          <cell r="C122" t="str">
            <v>CRISTAL DO SUL</v>
          </cell>
        </row>
        <row r="123">
          <cell r="C123" t="str">
            <v>CRUZ ALTA</v>
          </cell>
        </row>
        <row r="124">
          <cell r="C124" t="str">
            <v>CRUZALTENSE</v>
          </cell>
        </row>
        <row r="125">
          <cell r="C125" t="str">
            <v>CRUZEIRO DO SUL</v>
          </cell>
        </row>
        <row r="126">
          <cell r="C126" t="str">
            <v>DAVI CANABARRO</v>
          </cell>
        </row>
        <row r="127">
          <cell r="C127" t="str">
            <v>DERRUBADAS</v>
          </cell>
        </row>
        <row r="128">
          <cell r="C128" t="str">
            <v>DOIS IRMAOS</v>
          </cell>
        </row>
        <row r="129">
          <cell r="C129" t="str">
            <v>DOIS LAJEADOS</v>
          </cell>
        </row>
        <row r="130">
          <cell r="C130" t="str">
            <v>DOM FELICIANO</v>
          </cell>
        </row>
        <row r="131">
          <cell r="C131" t="str">
            <v>DOM PEDRITO</v>
          </cell>
        </row>
        <row r="132">
          <cell r="C132" t="str">
            <v>DOM PEDRO DE ALCANTARA</v>
          </cell>
        </row>
        <row r="133">
          <cell r="C133" t="str">
            <v>DOM REUTER</v>
          </cell>
        </row>
        <row r="134">
          <cell r="C134" t="str">
            <v>DONA FRANCISCA</v>
          </cell>
        </row>
        <row r="135">
          <cell r="C135" t="str">
            <v>DOUTOR RICARDO</v>
          </cell>
        </row>
        <row r="136">
          <cell r="C136" t="str">
            <v>DR MAURICIO CARDOSO</v>
          </cell>
        </row>
        <row r="137">
          <cell r="C137" t="str">
            <v>ELDORADO DO SUL</v>
          </cell>
        </row>
        <row r="138">
          <cell r="C138" t="str">
            <v>ENCANTADO</v>
          </cell>
        </row>
        <row r="139">
          <cell r="C139" t="str">
            <v>ENCRUZILHADA DO SUL</v>
          </cell>
        </row>
        <row r="140">
          <cell r="C140" t="str">
            <v>ENTRE IJUIS</v>
          </cell>
        </row>
        <row r="141">
          <cell r="C141" t="str">
            <v>ENTRE RIOS DO SUL</v>
          </cell>
        </row>
        <row r="142">
          <cell r="C142" t="str">
            <v>ERABANGO</v>
          </cell>
        </row>
        <row r="143">
          <cell r="C143" t="str">
            <v>ERECHIM</v>
          </cell>
        </row>
        <row r="144">
          <cell r="C144" t="str">
            <v>ERNESTINA</v>
          </cell>
        </row>
        <row r="145">
          <cell r="C145" t="str">
            <v>ERVAL GRANDE</v>
          </cell>
        </row>
        <row r="146">
          <cell r="C146" t="str">
            <v>ERVAL SECO</v>
          </cell>
        </row>
        <row r="147">
          <cell r="C147" t="str">
            <v>ESMERALDA</v>
          </cell>
        </row>
        <row r="148">
          <cell r="C148" t="str">
            <v>ESPERANÇA DO SUL</v>
          </cell>
        </row>
        <row r="149">
          <cell r="C149" t="str">
            <v>ESPUMOSO</v>
          </cell>
        </row>
        <row r="150">
          <cell r="C150" t="str">
            <v>ESTAÇÃO</v>
          </cell>
        </row>
        <row r="151">
          <cell r="C151" t="str">
            <v>ESTANCIA VELHA</v>
          </cell>
        </row>
        <row r="152">
          <cell r="C152" t="str">
            <v>ESTEIO</v>
          </cell>
        </row>
        <row r="153">
          <cell r="C153" t="str">
            <v>ESTRELA</v>
          </cell>
        </row>
        <row r="154">
          <cell r="C154" t="str">
            <v>ESTRELA VELHA</v>
          </cell>
        </row>
        <row r="155">
          <cell r="C155" t="str">
            <v>EUGÊNCIO DE CASTRO</v>
          </cell>
        </row>
        <row r="156">
          <cell r="C156" t="str">
            <v>FAGUNDES VARELA</v>
          </cell>
        </row>
        <row r="157">
          <cell r="C157" t="str">
            <v>FARROUPILHA</v>
          </cell>
        </row>
        <row r="158">
          <cell r="C158" t="str">
            <v>FAXINAL DO SOTURNO</v>
          </cell>
        </row>
        <row r="159">
          <cell r="C159" t="str">
            <v>FAXINALZINHO</v>
          </cell>
        </row>
        <row r="160">
          <cell r="C160" t="str">
            <v>FAZENDA VILANOVA</v>
          </cell>
        </row>
        <row r="161">
          <cell r="C161" t="str">
            <v>FELIZ</v>
          </cell>
        </row>
        <row r="162">
          <cell r="C162" t="str">
            <v>FLORES DA CUNHA</v>
          </cell>
        </row>
        <row r="163">
          <cell r="C163" t="str">
            <v>FLORIANO PEIXOTO</v>
          </cell>
        </row>
        <row r="164">
          <cell r="C164" t="str">
            <v>FONTORA XAVIER</v>
          </cell>
        </row>
        <row r="165">
          <cell r="C165" t="str">
            <v>FONTOURA XAVIER</v>
          </cell>
        </row>
        <row r="166">
          <cell r="C166" t="str">
            <v xml:space="preserve">FORMIGUEIRO </v>
          </cell>
        </row>
        <row r="167">
          <cell r="C167" t="str">
            <v>FORQUETINHA</v>
          </cell>
        </row>
        <row r="168">
          <cell r="C168" t="str">
            <v>FORTALEZA DOS VALOES</v>
          </cell>
        </row>
        <row r="169">
          <cell r="C169" t="str">
            <v>FREDERICO WESTPHALEN</v>
          </cell>
        </row>
        <row r="170">
          <cell r="C170" t="str">
            <v>GARIBALDI</v>
          </cell>
        </row>
        <row r="171">
          <cell r="C171" t="str">
            <v>GARRUCHOS</v>
          </cell>
        </row>
        <row r="172">
          <cell r="C172" t="str">
            <v>GAURAMA</v>
          </cell>
        </row>
        <row r="173">
          <cell r="C173" t="str">
            <v>GENERAL CAMARA</v>
          </cell>
        </row>
        <row r="174">
          <cell r="C174" t="str">
            <v>GENTIL</v>
          </cell>
        </row>
        <row r="175">
          <cell r="C175" t="str">
            <v>GETULIO VARGAS</v>
          </cell>
        </row>
        <row r="176">
          <cell r="C176" t="str">
            <v>GIRUA</v>
          </cell>
        </row>
        <row r="177">
          <cell r="C177" t="str">
            <v>GLORINHA</v>
          </cell>
        </row>
        <row r="178">
          <cell r="C178" t="str">
            <v>GRAMADO</v>
          </cell>
        </row>
        <row r="179">
          <cell r="C179" t="str">
            <v>GRAMADO DOS LOUREIROS</v>
          </cell>
        </row>
        <row r="180">
          <cell r="C180" t="str">
            <v>GRAMADO XAVIER</v>
          </cell>
        </row>
        <row r="181">
          <cell r="C181" t="str">
            <v xml:space="preserve">GRAVATAI </v>
          </cell>
        </row>
        <row r="182">
          <cell r="C182" t="str">
            <v xml:space="preserve">GUAIBA </v>
          </cell>
        </row>
        <row r="183">
          <cell r="C183" t="str">
            <v>GUAPORE</v>
          </cell>
        </row>
        <row r="184">
          <cell r="C184" t="str">
            <v>GUARANI DAS MISSÕES</v>
          </cell>
        </row>
        <row r="185">
          <cell r="C185" t="str">
            <v xml:space="preserve">HARMONIA </v>
          </cell>
        </row>
        <row r="186">
          <cell r="C186" t="str">
            <v>HERVAL</v>
          </cell>
        </row>
        <row r="187">
          <cell r="C187" t="str">
            <v>HORIZONTINA</v>
          </cell>
        </row>
        <row r="188">
          <cell r="C188" t="str">
            <v>HULHA NEGRA</v>
          </cell>
        </row>
        <row r="189">
          <cell r="C189" t="str">
            <v>HUMAITA</v>
          </cell>
        </row>
        <row r="190">
          <cell r="C190" t="str">
            <v>IBIACA</v>
          </cell>
        </row>
        <row r="191">
          <cell r="C191" t="str">
            <v>IBIAÇA</v>
          </cell>
        </row>
        <row r="192">
          <cell r="C192" t="str">
            <v>IBIRAIARAS</v>
          </cell>
        </row>
        <row r="193">
          <cell r="C193" t="str">
            <v>IBIRAPUITA</v>
          </cell>
        </row>
        <row r="194">
          <cell r="C194" t="str">
            <v>IBIRUBA</v>
          </cell>
        </row>
        <row r="195">
          <cell r="C195" t="str">
            <v>IGREJINHA</v>
          </cell>
        </row>
        <row r="196">
          <cell r="C196" t="str">
            <v>IJUI</v>
          </cell>
        </row>
        <row r="197">
          <cell r="C197" t="str">
            <v>ILOPOLIS</v>
          </cell>
        </row>
        <row r="198">
          <cell r="C198" t="str">
            <v>IMBÉ</v>
          </cell>
        </row>
        <row r="199">
          <cell r="C199" t="str">
            <v>IMIGRANTE</v>
          </cell>
        </row>
        <row r="200">
          <cell r="C200" t="str">
            <v>INDEPENDENCIA</v>
          </cell>
        </row>
        <row r="201">
          <cell r="C201" t="str">
            <v>IPE</v>
          </cell>
        </row>
        <row r="202">
          <cell r="C202" t="str">
            <v>IPIRANGA DO SUL</v>
          </cell>
        </row>
        <row r="203">
          <cell r="C203" t="str">
            <v>IRAÍ</v>
          </cell>
        </row>
        <row r="204">
          <cell r="C204" t="str">
            <v>ITAARA</v>
          </cell>
        </row>
        <row r="205">
          <cell r="C205" t="str">
            <v>ITAPUCA</v>
          </cell>
        </row>
        <row r="206">
          <cell r="C206" t="str">
            <v>ITAQUI</v>
          </cell>
        </row>
        <row r="207">
          <cell r="C207" t="str">
            <v>ITATI</v>
          </cell>
        </row>
        <row r="208">
          <cell r="C208" t="str">
            <v>ITATIBA DO SUL</v>
          </cell>
        </row>
        <row r="209">
          <cell r="C209" t="str">
            <v>IVORA</v>
          </cell>
        </row>
        <row r="210">
          <cell r="C210" t="str">
            <v>IVOTI</v>
          </cell>
        </row>
        <row r="211">
          <cell r="C211" t="str">
            <v>JABOTICABA</v>
          </cell>
        </row>
        <row r="212">
          <cell r="C212" t="str">
            <v>JACUNTIGA</v>
          </cell>
        </row>
        <row r="213">
          <cell r="C213" t="str">
            <v>JAGUARAO</v>
          </cell>
        </row>
        <row r="214">
          <cell r="C214" t="str">
            <v>JAGUARI</v>
          </cell>
        </row>
        <row r="215">
          <cell r="C215" t="str">
            <v>JAQUIRANA</v>
          </cell>
        </row>
        <row r="216">
          <cell r="C216" t="str">
            <v>JARI</v>
          </cell>
        </row>
        <row r="217">
          <cell r="C217" t="str">
            <v>JOIA</v>
          </cell>
        </row>
        <row r="218">
          <cell r="C218" t="str">
            <v>JULIO DE CASTILHOS</v>
          </cell>
        </row>
        <row r="219">
          <cell r="C219" t="str">
            <v>LAGOA BONITA DO SUL</v>
          </cell>
        </row>
        <row r="220">
          <cell r="C220" t="str">
            <v>LAGOA DOS TRÊS CANTOS</v>
          </cell>
        </row>
        <row r="221">
          <cell r="C221" t="str">
            <v>LAGOA VERMELHA</v>
          </cell>
        </row>
        <row r="222">
          <cell r="C222" t="str">
            <v>LAGOÃO</v>
          </cell>
        </row>
        <row r="223">
          <cell r="C223" t="str">
            <v>LAJEADO</v>
          </cell>
        </row>
        <row r="224">
          <cell r="C224" t="str">
            <v>LAJEADO DO BUGRE</v>
          </cell>
        </row>
        <row r="225">
          <cell r="C225" t="str">
            <v>LAVRAS DO SUL</v>
          </cell>
        </row>
        <row r="226">
          <cell r="C226" t="str">
            <v>LIBERATO SALZANO</v>
          </cell>
        </row>
        <row r="227">
          <cell r="C227" t="str">
            <v>LINDOLFO COLLOR</v>
          </cell>
        </row>
        <row r="228">
          <cell r="C228" t="str">
            <v>LINHA NOVA</v>
          </cell>
        </row>
        <row r="229">
          <cell r="C229" t="str">
            <v>MACAMBARA</v>
          </cell>
        </row>
        <row r="230">
          <cell r="C230" t="str">
            <v>MAÇAMBARÁ</v>
          </cell>
        </row>
        <row r="231">
          <cell r="C231" t="str">
            <v>MACHADINHO</v>
          </cell>
        </row>
        <row r="232">
          <cell r="C232" t="str">
            <v>MAMPITUBA</v>
          </cell>
        </row>
        <row r="233">
          <cell r="C233" t="str">
            <v>MANOEL VIANA</v>
          </cell>
        </row>
        <row r="234">
          <cell r="C234" t="str">
            <v>MAQUINE</v>
          </cell>
        </row>
        <row r="235">
          <cell r="C235" t="str">
            <v>MARAU</v>
          </cell>
        </row>
        <row r="236">
          <cell r="C236" t="str">
            <v>MARCELINO RAMOS</v>
          </cell>
        </row>
        <row r="237">
          <cell r="C237" t="str">
            <v>MARIANA PIMENTEL</v>
          </cell>
        </row>
        <row r="238">
          <cell r="C238" t="str">
            <v>MARIANO MORO</v>
          </cell>
        </row>
        <row r="239">
          <cell r="C239" t="str">
            <v>MATA</v>
          </cell>
        </row>
        <row r="240">
          <cell r="C240" t="str">
            <v>MATELÂNCIA</v>
          </cell>
        </row>
        <row r="241">
          <cell r="C241" t="str">
            <v>MAXIMILINO DE ALMEIDA</v>
          </cell>
        </row>
        <row r="242">
          <cell r="C242" t="str">
            <v>MINAS DO LEÃO</v>
          </cell>
        </row>
        <row r="243">
          <cell r="C243" t="str">
            <v>MIRAGUAI</v>
          </cell>
        </row>
        <row r="244">
          <cell r="C244" t="str">
            <v>MONTAURI</v>
          </cell>
        </row>
        <row r="245">
          <cell r="C245" t="str">
            <v>MONTE BELO DO SUL</v>
          </cell>
        </row>
        <row r="246">
          <cell r="C246" t="str">
            <v>MONTENEGRO</v>
          </cell>
        </row>
        <row r="247">
          <cell r="C247" t="str">
            <v>MORRINHOS DO SUL</v>
          </cell>
        </row>
        <row r="248">
          <cell r="C248" t="str">
            <v>MORRO REDONDO</v>
          </cell>
        </row>
        <row r="249">
          <cell r="C249" t="str">
            <v>MOSTARDAS</v>
          </cell>
        </row>
        <row r="250">
          <cell r="C250" t="str">
            <v>MUCUM</v>
          </cell>
        </row>
        <row r="251">
          <cell r="C251" t="str">
            <v>MUITOS CAPÕES</v>
          </cell>
        </row>
        <row r="252">
          <cell r="C252" t="str">
            <v>MULTERNO</v>
          </cell>
        </row>
        <row r="253">
          <cell r="C253" t="str">
            <v>NAO-ME-TOQUE</v>
          </cell>
        </row>
        <row r="254">
          <cell r="C254" t="str">
            <v>NONOAI</v>
          </cell>
        </row>
        <row r="255">
          <cell r="C255" t="str">
            <v>NOVA ARACA</v>
          </cell>
        </row>
        <row r="256">
          <cell r="C256" t="str">
            <v>NOVA ARAÇA</v>
          </cell>
        </row>
        <row r="257">
          <cell r="C257" t="str">
            <v>NOVA BASSANO</v>
          </cell>
        </row>
        <row r="258">
          <cell r="C258" t="str">
            <v>NOVA BOA VISTA</v>
          </cell>
        </row>
        <row r="259">
          <cell r="C259" t="str">
            <v>NOVA BRESCIA</v>
          </cell>
        </row>
        <row r="260">
          <cell r="C260" t="str">
            <v>NOVA ESPERANÇA DO SUL</v>
          </cell>
        </row>
        <row r="261">
          <cell r="C261" t="str">
            <v>NOVA HARTZ</v>
          </cell>
        </row>
        <row r="262">
          <cell r="C262" t="str">
            <v>NOVA PÁDUA</v>
          </cell>
        </row>
        <row r="263">
          <cell r="C263" t="str">
            <v>NOVA PALMA</v>
          </cell>
        </row>
        <row r="264">
          <cell r="C264" t="str">
            <v>NOVA PETROPOLIS</v>
          </cell>
        </row>
        <row r="265">
          <cell r="C265" t="str">
            <v>NOVA PRATA</v>
          </cell>
        </row>
        <row r="266">
          <cell r="C266" t="str">
            <v>NOVA RAMADA</v>
          </cell>
        </row>
        <row r="267">
          <cell r="C267" t="str">
            <v>NOVA ROMA DO SUL</v>
          </cell>
        </row>
        <row r="268">
          <cell r="C268" t="str">
            <v>NOVA SANTA RITA</v>
          </cell>
        </row>
        <row r="269">
          <cell r="C269" t="str">
            <v>NOVO BARREIRO</v>
          </cell>
        </row>
        <row r="270">
          <cell r="C270" t="str">
            <v>NOVO CABRAIS</v>
          </cell>
        </row>
        <row r="271">
          <cell r="C271" t="str">
            <v xml:space="preserve">NOVO HAMBURGO </v>
          </cell>
        </row>
        <row r="272">
          <cell r="C272" t="str">
            <v>NOVO MACHADO</v>
          </cell>
        </row>
        <row r="273">
          <cell r="C273" t="str">
            <v>OSORIO</v>
          </cell>
        </row>
        <row r="274">
          <cell r="C274" t="str">
            <v>PALMARES DO SUL</v>
          </cell>
        </row>
        <row r="275">
          <cell r="C275" t="str">
            <v>PALMEIRA DAS MISSOES</v>
          </cell>
        </row>
        <row r="276">
          <cell r="C276" t="str">
            <v>PALMITINHO</v>
          </cell>
        </row>
        <row r="277">
          <cell r="C277" t="str">
            <v>PANAMBI</v>
          </cell>
        </row>
        <row r="278">
          <cell r="C278" t="str">
            <v>PANTANO GRANDE</v>
          </cell>
        </row>
        <row r="279">
          <cell r="C279" t="str">
            <v>PARAI</v>
          </cell>
        </row>
        <row r="280">
          <cell r="C280" t="str">
            <v>PARAÍSO DO SUL</v>
          </cell>
        </row>
        <row r="281">
          <cell r="C281" t="str">
            <v>PARECI NOVO</v>
          </cell>
        </row>
        <row r="282">
          <cell r="C282" t="str">
            <v xml:space="preserve">PAROBE </v>
          </cell>
        </row>
        <row r="283">
          <cell r="C283" t="str">
            <v>PASSA SETE</v>
          </cell>
        </row>
        <row r="284">
          <cell r="C284" t="str">
            <v>PASSO DO SOBRADO</v>
          </cell>
        </row>
        <row r="285">
          <cell r="C285" t="str">
            <v>PASSO FUNDO</v>
          </cell>
        </row>
        <row r="286">
          <cell r="C286" t="str">
            <v>PAULO BENTO</v>
          </cell>
        </row>
        <row r="287">
          <cell r="C287" t="str">
            <v>PEDRO OSÓRIO</v>
          </cell>
        </row>
        <row r="288">
          <cell r="C288" t="str">
            <v>PEJUÇARA</v>
          </cell>
        </row>
        <row r="289">
          <cell r="C289" t="str">
            <v xml:space="preserve">PELOTAS </v>
          </cell>
        </row>
        <row r="290">
          <cell r="C290" t="str">
            <v>PICADA CAFÉ</v>
          </cell>
        </row>
        <row r="291">
          <cell r="C291" t="str">
            <v>PINAL GRANDE</v>
          </cell>
        </row>
        <row r="292">
          <cell r="C292" t="str">
            <v>PINHAL</v>
          </cell>
        </row>
        <row r="293">
          <cell r="C293" t="str">
            <v>PINHAL DA SERRA</v>
          </cell>
        </row>
        <row r="294">
          <cell r="C294" t="str">
            <v>PINHAL GRANDE</v>
          </cell>
        </row>
        <row r="295">
          <cell r="C295" t="str">
            <v>PINHEIRINHO DO VALE</v>
          </cell>
        </row>
        <row r="296">
          <cell r="C296" t="str">
            <v>PINHEIRO MACHADO</v>
          </cell>
        </row>
        <row r="297">
          <cell r="C297" t="str">
            <v>PINTO BANDEIRA</v>
          </cell>
        </row>
        <row r="298">
          <cell r="C298" t="str">
            <v>PIRAÍ</v>
          </cell>
        </row>
        <row r="299">
          <cell r="C299" t="str">
            <v>PIRATINI</v>
          </cell>
        </row>
        <row r="300">
          <cell r="C300" t="str">
            <v>PLANALTO</v>
          </cell>
        </row>
        <row r="301">
          <cell r="C301" t="str">
            <v>POÇO DAS ANTAS</v>
          </cell>
        </row>
        <row r="302">
          <cell r="C302" t="str">
            <v>PORTAO</v>
          </cell>
        </row>
        <row r="303">
          <cell r="C303" t="str">
            <v xml:space="preserve">PORTO ALEGRE </v>
          </cell>
        </row>
        <row r="304">
          <cell r="C304" t="str">
            <v>PORTO LUCENA</v>
          </cell>
        </row>
        <row r="305">
          <cell r="C305" t="str">
            <v>PORTO MAUA</v>
          </cell>
        </row>
        <row r="306">
          <cell r="C306" t="str">
            <v>PORTO VERA CRUZ</v>
          </cell>
        </row>
        <row r="307">
          <cell r="C307" t="str">
            <v>POUSO NOVO</v>
          </cell>
        </row>
        <row r="308">
          <cell r="C308" t="str">
            <v>PRESIDENTE LUCENA</v>
          </cell>
        </row>
        <row r="309">
          <cell r="C309" t="str">
            <v>PROGRESSO</v>
          </cell>
        </row>
        <row r="310">
          <cell r="C310" t="str">
            <v>PROTASIO ALVES</v>
          </cell>
        </row>
        <row r="311">
          <cell r="C311" t="str">
            <v>PUTINGA</v>
          </cell>
        </row>
        <row r="312">
          <cell r="C312" t="str">
            <v>QUARAI</v>
          </cell>
        </row>
        <row r="313">
          <cell r="C313" t="str">
            <v>QUATRO IRMÃOS</v>
          </cell>
        </row>
        <row r="314">
          <cell r="C314" t="str">
            <v>QUEVEDO</v>
          </cell>
        </row>
        <row r="315">
          <cell r="C315" t="str">
            <v>QUINZE DE NOVEMBRO</v>
          </cell>
        </row>
        <row r="316">
          <cell r="C316" t="str">
            <v>REDENTORA</v>
          </cell>
        </row>
        <row r="317">
          <cell r="C317" t="str">
            <v>RELVADO</v>
          </cell>
        </row>
        <row r="318">
          <cell r="C318" t="str">
            <v>RESTINGA SECA</v>
          </cell>
        </row>
        <row r="319">
          <cell r="C319" t="str">
            <v>RIO DOS INDIOS</v>
          </cell>
        </row>
        <row r="320">
          <cell r="C320" t="str">
            <v>RIO GRANDE</v>
          </cell>
        </row>
        <row r="321">
          <cell r="C321" t="str">
            <v>RIO PARDO</v>
          </cell>
        </row>
        <row r="322">
          <cell r="C322" t="str">
            <v>RIOZINHO</v>
          </cell>
        </row>
        <row r="323">
          <cell r="C323" t="str">
            <v>ROCA SALES</v>
          </cell>
        </row>
        <row r="324">
          <cell r="C324" t="str">
            <v>RODEIO BONITO</v>
          </cell>
        </row>
        <row r="325">
          <cell r="C325" t="str">
            <v>ROLANTE</v>
          </cell>
        </row>
        <row r="326">
          <cell r="C326" t="str">
            <v>RONDA ALTA</v>
          </cell>
        </row>
        <row r="327">
          <cell r="C327" t="str">
            <v>RONDINHA</v>
          </cell>
        </row>
        <row r="328">
          <cell r="C328" t="str">
            <v>ROSARIO DO SUL</v>
          </cell>
        </row>
        <row r="329">
          <cell r="C329" t="str">
            <v>SALDANHA MARINHO</v>
          </cell>
        </row>
        <row r="330">
          <cell r="C330" t="str">
            <v>SALTO DO JACUÍ</v>
          </cell>
        </row>
        <row r="331">
          <cell r="C331" t="str">
            <v>SALVADOR DAS MISSÕES</v>
          </cell>
        </row>
        <row r="332">
          <cell r="C332" t="str">
            <v>SANANDUVA</v>
          </cell>
        </row>
        <row r="333">
          <cell r="C333" t="str">
            <v>SANTA BARBARA DO SUL</v>
          </cell>
        </row>
        <row r="334">
          <cell r="C334" t="str">
            <v>SANTA CLARA DO SUL</v>
          </cell>
        </row>
        <row r="335">
          <cell r="C335" t="str">
            <v>SANTA CRUZ DO SUL</v>
          </cell>
        </row>
        <row r="336">
          <cell r="C336" t="str">
            <v>SANTA MARIA</v>
          </cell>
        </row>
        <row r="337">
          <cell r="C337" t="str">
            <v>SANTA MARIA HERVAL</v>
          </cell>
        </row>
        <row r="338">
          <cell r="C338" t="str">
            <v>SANTA ROSA</v>
          </cell>
        </row>
        <row r="339">
          <cell r="C339" t="str">
            <v>SANTA TEREZA</v>
          </cell>
        </row>
        <row r="340">
          <cell r="C340" t="str">
            <v>SANTANA DA BOA VISTA</v>
          </cell>
        </row>
        <row r="341">
          <cell r="C341" t="str">
            <v>SANTANA DO LIVRAMENTO</v>
          </cell>
        </row>
        <row r="342">
          <cell r="C342" t="str">
            <v>SANTIAGO</v>
          </cell>
        </row>
        <row r="343">
          <cell r="C343" t="str">
            <v>SANTO ANGELO</v>
          </cell>
        </row>
        <row r="344">
          <cell r="C344" t="str">
            <v>SANTO ANTONIO DO PALMA</v>
          </cell>
        </row>
        <row r="345">
          <cell r="C345" t="str">
            <v xml:space="preserve">SANTO AUGUSTO </v>
          </cell>
        </row>
        <row r="346">
          <cell r="C346" t="str">
            <v>SANTO CRISTO</v>
          </cell>
        </row>
        <row r="347">
          <cell r="C347" t="str">
            <v>SANTO EXPEDITO DO SUL</v>
          </cell>
        </row>
        <row r="348">
          <cell r="C348" t="str">
            <v>SAO BORJA</v>
          </cell>
        </row>
        <row r="349">
          <cell r="C349" t="str">
            <v>SÃO DOMINGOS DO SUL</v>
          </cell>
        </row>
        <row r="350">
          <cell r="C350" t="str">
            <v>SÃO FCO. DE ASSIS</v>
          </cell>
        </row>
        <row r="351">
          <cell r="C351" t="str">
            <v>SAO FCO. DE PAULA</v>
          </cell>
        </row>
        <row r="352">
          <cell r="C352" t="str">
            <v>SAO GABRIEL</v>
          </cell>
        </row>
        <row r="353">
          <cell r="C353" t="str">
            <v xml:space="preserve">SAO JERONIMO </v>
          </cell>
        </row>
        <row r="354">
          <cell r="C354" t="str">
            <v>SÃO JOÃO DA URTIGA</v>
          </cell>
        </row>
        <row r="355">
          <cell r="C355" t="str">
            <v>SÃO JOÃO DO POLESINE</v>
          </cell>
        </row>
        <row r="356">
          <cell r="C356" t="str">
            <v>SÃO JORGE</v>
          </cell>
        </row>
        <row r="357">
          <cell r="C357" t="str">
            <v>SÃO JORGE</v>
          </cell>
        </row>
        <row r="358">
          <cell r="C358" t="str">
            <v>SÃO JOSÉ DAS MISSÕES</v>
          </cell>
        </row>
        <row r="359">
          <cell r="C359" t="str">
            <v>SÃO JOSÉ DO HERVAL</v>
          </cell>
        </row>
        <row r="360">
          <cell r="C360" t="str">
            <v>SÃO JOSÉ DO HORTÊNCIO</v>
          </cell>
        </row>
        <row r="361">
          <cell r="C361" t="str">
            <v>SÃO JOSE DO NORTE</v>
          </cell>
        </row>
        <row r="362">
          <cell r="C362" t="str">
            <v>SÃO JOSÉ DO NORTE</v>
          </cell>
        </row>
        <row r="363">
          <cell r="C363" t="str">
            <v>SÃO JOSÉ DO OURO</v>
          </cell>
        </row>
        <row r="364">
          <cell r="C364" t="str">
            <v>SÃO JOSE DOS AUSENTES</v>
          </cell>
        </row>
        <row r="365">
          <cell r="C365" t="str">
            <v>SÃO JOSÉ DOS AUSENTES</v>
          </cell>
        </row>
        <row r="366">
          <cell r="C366" t="str">
            <v xml:space="preserve">SÃO LEOPOLDO  </v>
          </cell>
        </row>
        <row r="367">
          <cell r="C367" t="str">
            <v>SÃO LOURENCO DO SUL</v>
          </cell>
        </row>
        <row r="368">
          <cell r="C368" t="str">
            <v>SÃO LUIZ GONZAGA</v>
          </cell>
        </row>
        <row r="369">
          <cell r="C369" t="str">
            <v>SÃO MARCOS</v>
          </cell>
        </row>
        <row r="370">
          <cell r="C370" t="str">
            <v>SÃO MIGUEL DAS MISSÕES</v>
          </cell>
        </row>
        <row r="371">
          <cell r="C371" t="str">
            <v>SÃO PEDRO DA SERRA</v>
          </cell>
        </row>
        <row r="372">
          <cell r="C372" t="str">
            <v>SÃO PEDRO DO SUL</v>
          </cell>
        </row>
        <row r="373">
          <cell r="C373" t="str">
            <v>SÃO SEBASTIAO DO CAI</v>
          </cell>
        </row>
        <row r="374">
          <cell r="C374" t="str">
            <v>SÃO SEPE</v>
          </cell>
        </row>
        <row r="375">
          <cell r="C375" t="str">
            <v>SÃO VALENTIM</v>
          </cell>
        </row>
        <row r="376">
          <cell r="C376" t="str">
            <v>SÃO VALENTIM DO SUL</v>
          </cell>
        </row>
        <row r="377">
          <cell r="C377" t="str">
            <v>SÃO VALÉRIO</v>
          </cell>
        </row>
        <row r="378">
          <cell r="C378" t="str">
            <v>SÃO VENDELINO</v>
          </cell>
        </row>
        <row r="379">
          <cell r="C379" t="str">
            <v>SÃO VICENTE DO SUL</v>
          </cell>
        </row>
        <row r="380">
          <cell r="C380" t="str">
            <v>SAPIRANGA</v>
          </cell>
        </row>
        <row r="381">
          <cell r="C381" t="str">
            <v xml:space="preserve">SAPUCAIA DO SUL </v>
          </cell>
        </row>
        <row r="382">
          <cell r="C382" t="str">
            <v>SARANDI</v>
          </cell>
        </row>
        <row r="383">
          <cell r="C383" t="str">
            <v>SEBERI</v>
          </cell>
        </row>
        <row r="384">
          <cell r="C384" t="str">
            <v>SEGREDO</v>
          </cell>
        </row>
        <row r="385">
          <cell r="C385" t="str">
            <v>SELBACH</v>
          </cell>
        </row>
        <row r="386">
          <cell r="C386" t="str">
            <v>SENADOR SALGADO FILHO</v>
          </cell>
        </row>
        <row r="387">
          <cell r="C387" t="str">
            <v>SENTINELA DO SUL</v>
          </cell>
        </row>
        <row r="388">
          <cell r="C388" t="str">
            <v>SERAFINA CORREA</v>
          </cell>
        </row>
        <row r="389">
          <cell r="C389" t="str">
            <v>SERTÃO</v>
          </cell>
        </row>
        <row r="390">
          <cell r="C390" t="str">
            <v>SERTAO SANTANA</v>
          </cell>
        </row>
        <row r="391">
          <cell r="C391" t="str">
            <v>SERVERINO DE ALMEIDA</v>
          </cell>
        </row>
        <row r="392">
          <cell r="C392" t="str">
            <v>SILVEIRA MARTINS</v>
          </cell>
        </row>
        <row r="393">
          <cell r="C393" t="str">
            <v>SINIMBU</v>
          </cell>
        </row>
        <row r="394">
          <cell r="C394" t="str">
            <v>SOBRADINHO</v>
          </cell>
        </row>
        <row r="395">
          <cell r="C395" t="str">
            <v>SOLEDADE</v>
          </cell>
        </row>
        <row r="396">
          <cell r="C396" t="str">
            <v>STA .VITOR. DO PALMAR</v>
          </cell>
        </row>
        <row r="397">
          <cell r="C397" t="str">
            <v>STO. ANT.DA PATRULHA</v>
          </cell>
        </row>
        <row r="398">
          <cell r="C398" t="str">
            <v>TABAI</v>
          </cell>
        </row>
        <row r="399">
          <cell r="C399" t="str">
            <v xml:space="preserve">TAPEJARA </v>
          </cell>
        </row>
        <row r="400">
          <cell r="C400" t="str">
            <v>TAPERA</v>
          </cell>
        </row>
        <row r="401">
          <cell r="C401" t="str">
            <v>TAPES</v>
          </cell>
        </row>
        <row r="402">
          <cell r="C402" t="str">
            <v xml:space="preserve">TAQUARA </v>
          </cell>
        </row>
        <row r="403">
          <cell r="C403" t="str">
            <v>TAQUARI</v>
          </cell>
        </row>
        <row r="404">
          <cell r="C404" t="str">
            <v>TAQUARUÇU DO SUL</v>
          </cell>
        </row>
        <row r="405">
          <cell r="C405" t="str">
            <v>TAVARES</v>
          </cell>
        </row>
        <row r="406">
          <cell r="C406" t="str">
            <v>TENENTE PORTELA</v>
          </cell>
        </row>
        <row r="407">
          <cell r="C407" t="str">
            <v>TERRA DE AREIA</v>
          </cell>
        </row>
        <row r="408">
          <cell r="C408" t="str">
            <v xml:space="preserve">TEUTONIA </v>
          </cell>
        </row>
        <row r="409">
          <cell r="C409" t="str">
            <v>TIO HUGO</v>
          </cell>
        </row>
        <row r="410">
          <cell r="C410" t="str">
            <v>TOROPI</v>
          </cell>
        </row>
        <row r="411">
          <cell r="C411" t="str">
            <v>TORRES</v>
          </cell>
        </row>
        <row r="412">
          <cell r="C412" t="str">
            <v>TRAMANDAI</v>
          </cell>
        </row>
        <row r="413">
          <cell r="C413" t="str">
            <v>TRAVESSEIRO</v>
          </cell>
        </row>
        <row r="414">
          <cell r="C414" t="str">
            <v>TRES ARROIOS</v>
          </cell>
        </row>
        <row r="415">
          <cell r="C415" t="str">
            <v>TRES CACHOEIRAS</v>
          </cell>
        </row>
        <row r="416">
          <cell r="C416" t="str">
            <v>TRES COROAS</v>
          </cell>
        </row>
        <row r="417">
          <cell r="C417" t="str">
            <v>TRES DE MAIO</v>
          </cell>
        </row>
        <row r="418">
          <cell r="C418" t="str">
            <v>TRÊS FORQUILHAS</v>
          </cell>
        </row>
        <row r="419">
          <cell r="C419" t="str">
            <v>TRES PALMEIRAS</v>
          </cell>
        </row>
        <row r="420">
          <cell r="C420" t="str">
            <v>TRES PASSOS</v>
          </cell>
        </row>
        <row r="421">
          <cell r="C421" t="str">
            <v>TRINDADE DO SUL</v>
          </cell>
        </row>
        <row r="422">
          <cell r="C422" t="str">
            <v>TRIUNFO (somente PAR)</v>
          </cell>
        </row>
        <row r="423">
          <cell r="C423" t="str">
            <v>TUCUNDUVA</v>
          </cell>
        </row>
        <row r="424">
          <cell r="C424" t="str">
            <v>TUNAS</v>
          </cell>
        </row>
        <row r="425">
          <cell r="C425" t="str">
            <v>TUPANCIRETA</v>
          </cell>
        </row>
        <row r="426">
          <cell r="C426" t="str">
            <v>TUPANDI</v>
          </cell>
        </row>
        <row r="427">
          <cell r="C427" t="str">
            <v>TUPARENDI</v>
          </cell>
        </row>
        <row r="428">
          <cell r="C428" t="str">
            <v>TURUCU</v>
          </cell>
        </row>
        <row r="429">
          <cell r="C429" t="str">
            <v>UNIÃO DA SERRA</v>
          </cell>
        </row>
        <row r="430">
          <cell r="C430" t="str">
            <v>URUGUAIANA</v>
          </cell>
        </row>
        <row r="431">
          <cell r="C431" t="str">
            <v>VACARIA</v>
          </cell>
        </row>
        <row r="432">
          <cell r="C432" t="str">
            <v>VALE DO SOL</v>
          </cell>
        </row>
        <row r="433">
          <cell r="C433" t="str">
            <v>VALE REAL</v>
          </cell>
        </row>
        <row r="434">
          <cell r="C434" t="str">
            <v>VALE VERDE</v>
          </cell>
        </row>
        <row r="435">
          <cell r="C435" t="str">
            <v>VENANCIO AIRES</v>
          </cell>
        </row>
        <row r="436">
          <cell r="C436" t="str">
            <v>VERA CRUZ</v>
          </cell>
        </row>
        <row r="437">
          <cell r="C437" t="str">
            <v>VERANOPOLIS</v>
          </cell>
        </row>
        <row r="438">
          <cell r="C438" t="str">
            <v>VIADUTOS</v>
          </cell>
        </row>
        <row r="439">
          <cell r="C439" t="str">
            <v xml:space="preserve">VIAMAO </v>
          </cell>
        </row>
        <row r="440">
          <cell r="C440" t="str">
            <v>VICENTE DO SUL</v>
          </cell>
        </row>
        <row r="441">
          <cell r="C441" t="str">
            <v>VICENTE DUTRA</v>
          </cell>
        </row>
        <row r="442">
          <cell r="C442" t="str">
            <v>VICTOR GRAEFF</v>
          </cell>
        </row>
        <row r="443">
          <cell r="C443" t="str">
            <v>VILA FLORES</v>
          </cell>
        </row>
        <row r="444">
          <cell r="C444" t="str">
            <v>VILA LANGARO</v>
          </cell>
        </row>
        <row r="445">
          <cell r="C445" t="str">
            <v>VILA MARIA</v>
          </cell>
        </row>
        <row r="446">
          <cell r="C446" t="str">
            <v>VISTA ALEGRE</v>
          </cell>
        </row>
        <row r="447">
          <cell r="C447" t="str">
            <v>VISTA ALEGRE DO PRATA</v>
          </cell>
        </row>
        <row r="448">
          <cell r="C448" t="str">
            <v>XANGRILÁ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MEE"/>
      <sheetName val="Alterações"/>
      <sheetName val="BD-1"/>
      <sheetName val="BD-2"/>
      <sheetName val="RESUMO FORMAÇÃO"/>
      <sheetName val="1"/>
      <sheetName val="1A"/>
      <sheetName val="B"/>
      <sheetName val="C"/>
      <sheetName val="MEE"/>
      <sheetName val="Outras CCTs"/>
      <sheetName val="2A"/>
      <sheetName val="2B"/>
      <sheetName val="3B"/>
      <sheetName val="Carta Proposta"/>
    </sheetNames>
    <sheetDataSet>
      <sheetData sheetId="0">
        <row r="3">
          <cell r="A3" t="str">
            <v>Abafador de ruídos</v>
          </cell>
        </row>
        <row r="4">
          <cell r="A4" t="str">
            <v>Açucar refinado 1kg</v>
          </cell>
        </row>
        <row r="5">
          <cell r="A5" t="str">
            <v>Açucareiro inox</v>
          </cell>
        </row>
        <row r="6">
          <cell r="A6" t="str">
            <v>Adoçante 100ml</v>
          </cell>
        </row>
        <row r="7">
          <cell r="A7" t="str">
            <v>Aguá mineral 20 litros</v>
          </cell>
        </row>
        <row r="8">
          <cell r="A8" t="str">
            <v>Água sanitária 1 litro</v>
          </cell>
        </row>
        <row r="9">
          <cell r="A9" t="str">
            <v>Água sanitária 5 litros</v>
          </cell>
        </row>
        <row r="10">
          <cell r="A10" t="str">
            <v>Àguarraz 1 litro</v>
          </cell>
        </row>
        <row r="11">
          <cell r="A11" t="str">
            <v>Álcool 70% INPM 1 litro</v>
          </cell>
        </row>
        <row r="12">
          <cell r="A12" t="str">
            <v>Álcool gel 500 ml</v>
          </cell>
        </row>
        <row r="13">
          <cell r="A13" t="str">
            <v>Alcool isopropilico 1litro</v>
          </cell>
        </row>
        <row r="14">
          <cell r="A14" t="str">
            <v>Álcool líquido 1 litro (92,8 INPM)</v>
          </cell>
        </row>
        <row r="15">
          <cell r="A15" t="str">
            <v>Álcool líquido 500ml</v>
          </cell>
        </row>
        <row r="16">
          <cell r="A16" t="str">
            <v>Algemas</v>
          </cell>
        </row>
        <row r="17">
          <cell r="A17" t="str">
            <v>Algodão</v>
          </cell>
        </row>
        <row r="18">
          <cell r="A18" t="str">
            <v>Alicate 1/2 cana 8" - 10505504 (FL)</v>
          </cell>
        </row>
        <row r="19">
          <cell r="A19" t="str">
            <v>Alicate 1/2 cana reto 6" 1000V</v>
          </cell>
        </row>
        <row r="20">
          <cell r="A20" t="str">
            <v>Alicate bico chato 6" 44006/106</v>
          </cell>
        </row>
        <row r="21">
          <cell r="A21" t="str">
            <v>Alicate bico curvo 6" 44073/101</v>
          </cell>
        </row>
        <row r="22">
          <cell r="A22" t="str">
            <v>Alicate bomba d´água 44038/110</v>
          </cell>
        </row>
        <row r="23">
          <cell r="A23" t="str">
            <v>Alicate corte diagonal 6" C. V. 1000V. (FL)</v>
          </cell>
        </row>
        <row r="24">
          <cell r="A24" t="str">
            <v>Alicate corte diagonal 6" C. V. PLUS (FL)</v>
          </cell>
        </row>
        <row r="25">
          <cell r="A25" t="str">
            <v>Alicate corte diagonal 7" 1000V. CONSTRUT.</v>
          </cell>
        </row>
        <row r="26">
          <cell r="A26" t="str">
            <v>Alicate corte frontal 6" CVR PLUS (FL)</v>
          </cell>
        </row>
        <row r="27">
          <cell r="A27" t="str">
            <v>Alicate pressão 10" 44012/110</v>
          </cell>
        </row>
        <row r="28">
          <cell r="A28" t="str">
            <v>Alicate rebitador plus preto</v>
          </cell>
        </row>
        <row r="29">
          <cell r="A29" t="str">
            <v>Alicate universal prof. 7" 44000/107 [B]</v>
          </cell>
        </row>
        <row r="30">
          <cell r="A30" t="str">
            <v>Alicate universal prof. 8" 44000/108 [B]</v>
          </cell>
        </row>
        <row r="31">
          <cell r="A31" t="str">
            <v>Alvejante cloro 1 litro</v>
          </cell>
        </row>
        <row r="32">
          <cell r="A32" t="str">
            <v>Alvejante cloro líquido 5 litros</v>
          </cell>
        </row>
        <row r="33">
          <cell r="A33" t="str">
            <v>Alvejante linha hospitalar cloro 1 litro</v>
          </cell>
        </row>
        <row r="34">
          <cell r="A34" t="str">
            <v>Amaciante 2 litros</v>
          </cell>
        </row>
        <row r="35">
          <cell r="A35" t="str">
            <v>Amaciante de roupas 500 ml</v>
          </cell>
        </row>
        <row r="36">
          <cell r="A36" t="str">
            <v>Amaciante de roupas floral 5 litros</v>
          </cell>
        </row>
        <row r="37">
          <cell r="A37" t="str">
            <v>Amoniaco 5 litros</v>
          </cell>
        </row>
        <row r="38">
          <cell r="A38" t="str">
            <v>Analgésico</v>
          </cell>
        </row>
        <row r="39">
          <cell r="A39" t="str">
            <v xml:space="preserve">Ancinho aço para jardim </v>
          </cell>
        </row>
        <row r="40">
          <cell r="A40" t="str">
            <v>Anti-inflamatório</v>
          </cell>
        </row>
        <row r="41">
          <cell r="A41" t="str">
            <v>Antitérmico</v>
          </cell>
        </row>
        <row r="42">
          <cell r="A42" t="str">
            <v>Aparador de grama 110w com fio Nylon</v>
          </cell>
        </row>
        <row r="43">
          <cell r="A43" t="str">
            <v>Aparelho limpa canto</v>
          </cell>
        </row>
        <row r="44">
          <cell r="A44" t="str">
            <v>Apito de trânsito</v>
          </cell>
        </row>
        <row r="45">
          <cell r="A45" t="str">
            <v>Aplicador de cera 25cm com cabo</v>
          </cell>
        </row>
        <row r="46">
          <cell r="A46" t="str">
            <v>Aplicador de cera 35cm com cabo</v>
          </cell>
        </row>
        <row r="47">
          <cell r="A47" t="str">
            <v>Aplicador de cera 45cm com cabo</v>
          </cell>
        </row>
        <row r="48">
          <cell r="A48" t="str">
            <v>Aplicador de cera com cabo (Passador cera completo - Kit)</v>
          </cell>
        </row>
        <row r="49">
          <cell r="A49" t="str">
            <v>Arco serra regulavel 12" 44033/012</v>
          </cell>
        </row>
        <row r="50">
          <cell r="A50" t="str">
            <v>Aspirador de água doméstico</v>
          </cell>
        </row>
        <row r="51">
          <cell r="A51" t="str">
            <v>Aspirador de água doméstico</v>
          </cell>
        </row>
        <row r="52">
          <cell r="A52" t="str">
            <v>Aspirador de pó doméstico</v>
          </cell>
        </row>
        <row r="53">
          <cell r="A53" t="str">
            <v>Aspirador de pó profissional</v>
          </cell>
        </row>
        <row r="54">
          <cell r="A54" t="str">
            <v>Avental de raspa para jardineiro</v>
          </cell>
        </row>
        <row r="55">
          <cell r="A55" t="str">
            <v>Avental de raspa sem emenda (CA: 8393) - GLH</v>
          </cell>
        </row>
        <row r="56">
          <cell r="A56" t="str">
            <v>Avental para jardineiro</v>
          </cell>
        </row>
        <row r="57">
          <cell r="A57" t="str">
            <v xml:space="preserve">Avental segurança de vinil (CA: 10101) </v>
          </cell>
        </row>
        <row r="58">
          <cell r="A58" t="str">
            <v>Balde construção plastico 12 litros</v>
          </cell>
        </row>
        <row r="59">
          <cell r="A59" t="str">
            <v>Balde espremedor doblo NY 108 AM 30 litros</v>
          </cell>
        </row>
        <row r="60">
          <cell r="A60" t="str">
            <v>Balde para concreto 12 litros</v>
          </cell>
        </row>
        <row r="61">
          <cell r="A61" t="str">
            <v>Balde plástico de 08 litros</v>
          </cell>
        </row>
        <row r="62">
          <cell r="A62" t="str">
            <v>Balde plástico de 10 litros</v>
          </cell>
        </row>
        <row r="63">
          <cell r="A63" t="str">
            <v>Balde plástico de 15 litros</v>
          </cell>
        </row>
        <row r="64">
          <cell r="A64" t="str">
            <v>Balde plástico de 20 litros</v>
          </cell>
        </row>
        <row r="65">
          <cell r="A65" t="str">
            <v>Bandeija inox redonda</v>
          </cell>
        </row>
        <row r="66">
          <cell r="A66" t="str">
            <v>Bebedouro automático refrigerado</v>
          </cell>
        </row>
        <row r="67">
          <cell r="A67" t="str">
            <v>Binóculos</v>
          </cell>
        </row>
        <row r="68">
          <cell r="A68" t="str">
            <v>Blazer</v>
          </cell>
        </row>
        <row r="69">
          <cell r="A69" t="str">
            <v>Blusa de lã</v>
          </cell>
        </row>
        <row r="70">
          <cell r="A70" t="str">
            <v>Bomba para graxa manual 500g</v>
          </cell>
        </row>
        <row r="71">
          <cell r="A71" t="str">
            <v>Botas de borracha</v>
          </cell>
        </row>
        <row r="72">
          <cell r="A72" t="str">
            <v>Botinacom bico de aço e palmilha e proteção metatarso</v>
          </cell>
        </row>
        <row r="73">
          <cell r="A73" t="str">
            <v>Broxa média</v>
          </cell>
        </row>
        <row r="74">
          <cell r="A74" t="str">
            <v>Cabo enxada oval 1,25m</v>
          </cell>
        </row>
        <row r="75">
          <cell r="A75" t="str">
            <v>Cabo foice 1,00m</v>
          </cell>
        </row>
        <row r="76">
          <cell r="A76" t="str">
            <v>Cabo machado 1,00m</v>
          </cell>
        </row>
        <row r="77">
          <cell r="A77" t="str">
            <v>Cabo pá juntar 1,25m</v>
          </cell>
        </row>
        <row r="78">
          <cell r="A78" t="str">
            <v>Cabo picareta 1,00m</v>
          </cell>
        </row>
        <row r="79">
          <cell r="A79" t="str">
            <v>Café em pó 500 gramas</v>
          </cell>
        </row>
        <row r="80">
          <cell r="A80" t="str">
            <v>Caixa de ferramentas (alicate, chave de fenda, pincel, etc.)</v>
          </cell>
        </row>
        <row r="81">
          <cell r="A81" t="str">
            <v>Caixa ferramenta  7G. 50cm 507F</v>
          </cell>
        </row>
        <row r="82">
          <cell r="A82" t="str">
            <v>Calça  (Social)</v>
          </cell>
        </row>
        <row r="83">
          <cell r="A83" t="str">
            <v>Calça impermeável</v>
          </cell>
        </row>
        <row r="84">
          <cell r="A84" t="str">
            <v>Camisa - MC</v>
          </cell>
        </row>
        <row r="85">
          <cell r="A85" t="str">
            <v>Camisa - ML</v>
          </cell>
        </row>
        <row r="86">
          <cell r="A86" t="str">
            <v>Caneleira o par</v>
          </cell>
        </row>
        <row r="87">
          <cell r="A87" t="str">
            <v xml:space="preserve">Capa chuva PVC c/ manga forrada "G" </v>
          </cell>
        </row>
        <row r="88">
          <cell r="A88" t="str">
            <v>Capa de chuva</v>
          </cell>
        </row>
        <row r="89">
          <cell r="A89" t="str">
            <v>Capa de chuva</v>
          </cell>
        </row>
        <row r="90">
          <cell r="A90" t="str">
            <v>Capacete</v>
          </cell>
        </row>
        <row r="91">
          <cell r="A91" t="str">
            <v>Capacetes alpinista</v>
          </cell>
        </row>
        <row r="92">
          <cell r="A92" t="str">
            <v>Carrinho com balde espremedor</v>
          </cell>
        </row>
        <row r="93">
          <cell r="A93" t="str">
            <v>Carrinho de copa</v>
          </cell>
        </row>
        <row r="94">
          <cell r="A94" t="str">
            <v xml:space="preserve">Carrinho de mão </v>
          </cell>
        </row>
        <row r="95">
          <cell r="A95" t="str">
            <v>Carrinho funcional</v>
          </cell>
        </row>
        <row r="96">
          <cell r="A96" t="str">
            <v>Carrinho mop umido completo (balde, espr, 32lt refil, cabo alum e suporte)</v>
          </cell>
        </row>
        <row r="97">
          <cell r="A97" t="str">
            <v>Carro de mão c/ roda de pneu 3,25</v>
          </cell>
        </row>
        <row r="98">
          <cell r="A98" t="str">
            <v>Cartucheira (para o kit de limpeza de vidros)</v>
          </cell>
        </row>
        <row r="99">
          <cell r="A99" t="str">
            <v>Cavadeira articulada 2 cabos (**)</v>
          </cell>
        </row>
        <row r="100">
          <cell r="A100" t="str">
            <v>Cera auto tráfego incolor 5 litros</v>
          </cell>
        </row>
        <row r="101">
          <cell r="A101" t="str">
            <v>Cera automotiva 400g</v>
          </cell>
        </row>
        <row r="102">
          <cell r="A102" t="str">
            <v>Cera impermeabilizante 5 litros</v>
          </cell>
        </row>
        <row r="103">
          <cell r="A103" t="str">
            <v>Cera incolor 5 litros</v>
          </cell>
        </row>
        <row r="104">
          <cell r="A104" t="str">
            <v>Cera líquida amarela 5 litros</v>
          </cell>
        </row>
        <row r="105">
          <cell r="A105" t="str">
            <v>Cera líquida especial 5 litros</v>
          </cell>
        </row>
        <row r="106">
          <cell r="A106" t="str">
            <v>Cera líquida incolor 5 litros</v>
          </cell>
        </row>
        <row r="107">
          <cell r="A107" t="str">
            <v>Cera líquida incolor 5 litros</v>
          </cell>
        </row>
        <row r="108">
          <cell r="A108" t="str">
            <v>Cera líquida incolor 750ml</v>
          </cell>
        </row>
        <row r="109">
          <cell r="A109" t="str">
            <v>Chás (diversos sabores de boa qualidade)</v>
          </cell>
        </row>
        <row r="110">
          <cell r="A110" t="str">
            <v>Chave ajustavél fosfatizada 06"</v>
          </cell>
        </row>
        <row r="111">
          <cell r="A111" t="str">
            <v>Chave de fenda 03X075 44110/110</v>
          </cell>
        </row>
        <row r="112">
          <cell r="A112" t="str">
            <v>Chave de fenda 05X126 44110/122 [B]</v>
          </cell>
        </row>
        <row r="113">
          <cell r="A113" t="str">
            <v>Chave de fenda 05X150 44110/132 - 44110/032</v>
          </cell>
        </row>
        <row r="114">
          <cell r="A114" t="str">
            <v>Chave de fenda 08X200 44110/143</v>
          </cell>
        </row>
        <row r="115">
          <cell r="A115" t="str">
            <v>Chave de fenda 09X250 44110/152</v>
          </cell>
        </row>
        <row r="116">
          <cell r="A116" t="str">
            <v>Chave de fenda isolada 03X160 44126/013 (FL)</v>
          </cell>
        </row>
        <row r="117">
          <cell r="A117" t="str">
            <v>Chave de fenda toco 05X38 44111/101</v>
          </cell>
        </row>
        <row r="118">
          <cell r="A118" t="str">
            <v>chave grifo 18" americana</v>
          </cell>
        </row>
        <row r="119">
          <cell r="A119" t="str">
            <v>Chave lavatório</v>
          </cell>
        </row>
        <row r="120">
          <cell r="A120" t="str">
            <v>Chave phillips 03X075 44112/110 [B]</v>
          </cell>
        </row>
        <row r="121">
          <cell r="A121" t="str">
            <v>Chave phillips 05X100 44112/021 [B]</v>
          </cell>
        </row>
        <row r="122">
          <cell r="A122" t="str">
            <v>Chave phillips 05X150 44112/122 [B]</v>
          </cell>
        </row>
        <row r="123">
          <cell r="A123" t="str">
            <v>Chave phillips 06X150 44112/131 [B]</v>
          </cell>
        </row>
        <row r="124">
          <cell r="A124" t="str">
            <v>Chave phillips 08X150 44112/141 [B]</v>
          </cell>
        </row>
        <row r="125">
          <cell r="A125" t="str">
            <v>Chave phillips toco 05X38 44113/101</v>
          </cell>
        </row>
        <row r="126">
          <cell r="A126" t="str">
            <v>Chave teste cristal (FL)</v>
          </cell>
        </row>
        <row r="127">
          <cell r="A127" t="str">
            <v>Cinto</v>
          </cell>
        </row>
        <row r="128">
          <cell r="A128" t="str">
            <v>Cinto de segurança para escada</v>
          </cell>
        </row>
        <row r="129">
          <cell r="A129" t="str">
            <v>Cinto paraquedista</v>
          </cell>
        </row>
        <row r="130">
          <cell r="A130" t="str">
            <v>Cintos de segurança (para jardineiro)</v>
          </cell>
        </row>
        <row r="131">
          <cell r="A131" t="str">
            <v>Cloro líquido 5 litros</v>
          </cell>
        </row>
        <row r="132">
          <cell r="A132" t="str">
            <v>Colete refletivo</v>
          </cell>
        </row>
        <row r="133">
          <cell r="A133" t="str">
            <v>Colher de pedreiro</v>
          </cell>
        </row>
        <row r="134">
          <cell r="A134" t="str">
            <v>Colher pedreiro 08" Canto red.</v>
          </cell>
        </row>
        <row r="135">
          <cell r="A135" t="str">
            <v>Colher pedreiro 10" Canto red.</v>
          </cell>
        </row>
        <row r="136">
          <cell r="A136" t="str">
            <v>Cones para segurança</v>
          </cell>
        </row>
        <row r="137">
          <cell r="A137" t="str">
            <v>Contentor lixo 100 litros</v>
          </cell>
        </row>
        <row r="138">
          <cell r="A138" t="str">
            <v>Copo isopor 180 ml c/25</v>
          </cell>
        </row>
        <row r="139">
          <cell r="A139" t="str">
            <v>Copo isopor 70 ml c/20</v>
          </cell>
        </row>
        <row r="140">
          <cell r="A140" t="str">
            <v>Copo plástico 180 ml c/100</v>
          </cell>
        </row>
        <row r="141">
          <cell r="A141" t="str">
            <v>Copo plástico 200 ml c/100</v>
          </cell>
        </row>
        <row r="142">
          <cell r="A142" t="str">
            <v>Copo plástico 50 ml c/100</v>
          </cell>
        </row>
        <row r="143">
          <cell r="A143" t="str">
            <v>Corda 100m</v>
          </cell>
        </row>
        <row r="144">
          <cell r="A144" t="str">
            <v>Cortador de grama (fio de nylon)</v>
          </cell>
        </row>
        <row r="145">
          <cell r="A145" t="str">
            <v>Creolina líquida 750ml</v>
          </cell>
        </row>
        <row r="146">
          <cell r="A146" t="str">
            <v>Cri Cri</v>
          </cell>
        </row>
        <row r="147">
          <cell r="A147" t="str">
            <v xml:space="preserve">Cultivador (3 pontas) </v>
          </cell>
        </row>
        <row r="148">
          <cell r="A148" t="str">
            <v>Curativo adesivos</v>
          </cell>
        </row>
        <row r="149">
          <cell r="A149" t="str">
            <v>Desempenadeira</v>
          </cell>
        </row>
        <row r="150">
          <cell r="A150" t="str">
            <v>Desempenadeira aço dentada</v>
          </cell>
        </row>
        <row r="151">
          <cell r="A151" t="str">
            <v>Desempenadeira aço lisa 477</v>
          </cell>
        </row>
        <row r="152">
          <cell r="A152" t="str">
            <v>Desempenadeira mad. lisa 29X18</v>
          </cell>
        </row>
        <row r="153">
          <cell r="A153" t="str">
            <v xml:space="preserve">Desempenadeira palst. c/ espuma 29X18 </v>
          </cell>
        </row>
        <row r="154">
          <cell r="A154" t="str">
            <v xml:space="preserve">Desempenadeira plast. lisa 26X15 </v>
          </cell>
        </row>
        <row r="155">
          <cell r="A155" t="str">
            <v>Desengraxante 5 litros</v>
          </cell>
        </row>
        <row r="156">
          <cell r="A156" t="str">
            <v>Desengraxante concentrado 5 litros</v>
          </cell>
        </row>
        <row r="157">
          <cell r="A157" t="str">
            <v>Desengraxante concentrado 5 litros</v>
          </cell>
        </row>
        <row r="158">
          <cell r="A158" t="str">
            <v>Desengraxante neutro, bombona 5 litros</v>
          </cell>
        </row>
        <row r="159">
          <cell r="A159" t="str">
            <v>Desengraxante/removedor natural 5 litros</v>
          </cell>
        </row>
        <row r="160">
          <cell r="A160" t="str">
            <v>Desentupidor para pia</v>
          </cell>
        </row>
        <row r="161">
          <cell r="A161" t="str">
            <v>Desentupidor para vaso sanitário</v>
          </cell>
        </row>
        <row r="162">
          <cell r="A162" t="str">
            <v>Desinfetante aromatizado 5 litros</v>
          </cell>
        </row>
        <row r="163">
          <cell r="A163" t="str">
            <v>Desinfetante de eucalipto 5 litros</v>
          </cell>
        </row>
        <row r="164">
          <cell r="A164" t="str">
            <v>Desinfetante linha hospitalar 5 litros</v>
          </cell>
        </row>
        <row r="165">
          <cell r="A165" t="str">
            <v xml:space="preserve">Desodorizador de ar aerosol 440 ml </v>
          </cell>
        </row>
        <row r="166">
          <cell r="A166" t="str">
            <v>Desodorizador sanitário em pastilha adesiva, caixa c/ 3 unidades</v>
          </cell>
        </row>
        <row r="167">
          <cell r="A167" t="str">
            <v>Detector metais tipo raquete</v>
          </cell>
        </row>
        <row r="168">
          <cell r="A168" t="str">
            <v>Detergente 5 litros</v>
          </cell>
        </row>
        <row r="169">
          <cell r="A169" t="str">
            <v>Detergente 500 ml</v>
          </cell>
        </row>
        <row r="170">
          <cell r="A170" t="str">
            <v>Detergente amoniacal 5 litros</v>
          </cell>
        </row>
        <row r="171">
          <cell r="A171" t="str">
            <v>Detergente amoniaco 5 litros</v>
          </cell>
        </row>
        <row r="172">
          <cell r="A172" t="str">
            <v>Detergente campestre concentrado 5 litros</v>
          </cell>
        </row>
        <row r="173">
          <cell r="A173" t="str">
            <v>Detergente concentrado vulcano lavanda/floral 5 litros</v>
          </cell>
        </row>
        <row r="174">
          <cell r="A174" t="str">
            <v>Detergente desengordurante 5 litros</v>
          </cell>
        </row>
        <row r="175">
          <cell r="A175" t="str">
            <v>Detergente linha hospitalar 5 litros concentrado (rendimento 50 litros)</v>
          </cell>
        </row>
        <row r="176">
          <cell r="A176" t="str">
            <v>Detergente para limpeza de alumínio 5 litros</v>
          </cell>
        </row>
        <row r="177">
          <cell r="A177" t="str">
            <v>Disco 35 bege lustrador</v>
          </cell>
        </row>
        <row r="178">
          <cell r="A178" t="str">
            <v>Disco 35 branco lustrador</v>
          </cell>
        </row>
        <row r="179">
          <cell r="A179" t="str">
            <v>Disco 35 preto removedor</v>
          </cell>
        </row>
        <row r="180">
          <cell r="A180" t="str">
            <v>Disco 35 verde limpador</v>
          </cell>
        </row>
        <row r="181">
          <cell r="A181" t="str">
            <v>Disco 41 bege lustrador</v>
          </cell>
        </row>
        <row r="182">
          <cell r="A182" t="str">
            <v>Disco 41 branco lustrador</v>
          </cell>
        </row>
        <row r="183">
          <cell r="A183" t="str">
            <v>Disco 41 preto removedor</v>
          </cell>
        </row>
        <row r="184">
          <cell r="A184" t="str">
            <v>Disco 41 verde limpador</v>
          </cell>
        </row>
        <row r="185">
          <cell r="A185" t="str">
            <v xml:space="preserve">Disco 48 bege limpador </v>
          </cell>
        </row>
        <row r="186">
          <cell r="A186" t="str">
            <v>Disco 48 branco lustrador</v>
          </cell>
        </row>
        <row r="187">
          <cell r="A187" t="str">
            <v>Disco 48 preto removedor</v>
          </cell>
        </row>
        <row r="188">
          <cell r="A188" t="str">
            <v>Disco 48 verde limpador</v>
          </cell>
        </row>
        <row r="189">
          <cell r="A189" t="str">
            <v>Disco vermelho para polir, limpar pisos e restabelecer brilho</v>
          </cell>
        </row>
        <row r="190">
          <cell r="A190" t="str">
            <v>Dispenser papel toalha bobina</v>
          </cell>
        </row>
        <row r="191">
          <cell r="A191" t="str">
            <v>Dispenser papel toalha interfolhado</v>
          </cell>
        </row>
        <row r="192">
          <cell r="A192" t="str">
            <v xml:space="preserve">Dispenser sabonete </v>
          </cell>
        </row>
        <row r="193">
          <cell r="A193" t="str">
            <v>Dispenser sabonete líquido</v>
          </cell>
        </row>
        <row r="194">
          <cell r="A194" t="str">
            <v>Enceradeira - mod. C35</v>
          </cell>
        </row>
        <row r="195">
          <cell r="A195" t="str">
            <v>Enceradeira industrial - (OI 3500 220V)</v>
          </cell>
        </row>
        <row r="196">
          <cell r="A196" t="str">
            <v>Enceradeira industrial 350</v>
          </cell>
        </row>
        <row r="197">
          <cell r="A197" t="str">
            <v>Enceradeira industrial 410</v>
          </cell>
        </row>
        <row r="198">
          <cell r="A198" t="str">
            <v>Enceradeira industrial 510</v>
          </cell>
        </row>
        <row r="199">
          <cell r="A199" t="str">
            <v>Enceradeira pequena</v>
          </cell>
        </row>
        <row r="200">
          <cell r="A200" t="str">
            <v>Enxada com cabo (nº 16 ou 18) - Fuzil</v>
          </cell>
        </row>
        <row r="201">
          <cell r="A201" t="str">
            <v>Enxada olho oval 19cm (**)</v>
          </cell>
        </row>
        <row r="202">
          <cell r="A202" t="str">
            <v>Enxada pequena</v>
          </cell>
        </row>
        <row r="203">
          <cell r="A203" t="str">
            <v xml:space="preserve">Enxadão com cabo </v>
          </cell>
        </row>
        <row r="204">
          <cell r="A204" t="str">
            <v xml:space="preserve">Escada alumínio 12 degraus </v>
          </cell>
        </row>
        <row r="205">
          <cell r="A205" t="str">
            <v>Escada aluminio 18 degraus</v>
          </cell>
        </row>
        <row r="206">
          <cell r="A206" t="str">
            <v>Escada aluminio 3 degraus</v>
          </cell>
        </row>
        <row r="207">
          <cell r="A207" t="str">
            <v xml:space="preserve">Escada aluminio 3 degraus </v>
          </cell>
        </row>
        <row r="208">
          <cell r="A208" t="str">
            <v xml:space="preserve">Escada madeira 10 degraus </v>
          </cell>
        </row>
        <row r="209">
          <cell r="A209" t="str">
            <v>Escada madeira 18 degraus</v>
          </cell>
        </row>
        <row r="210">
          <cell r="A210" t="str">
            <v>Escada madeira 7 degraus</v>
          </cell>
        </row>
        <row r="211">
          <cell r="A211" t="str">
            <v>Escada tipo "A" 05 degraus</v>
          </cell>
        </row>
        <row r="212">
          <cell r="A212" t="str">
            <v>Escada tipo ''A'' 06 degraus</v>
          </cell>
        </row>
        <row r="213">
          <cell r="A213" t="str">
            <v>Escada tipo ''A'' 07 degraus</v>
          </cell>
        </row>
        <row r="214">
          <cell r="A214" t="str">
            <v>Escova 400</v>
          </cell>
        </row>
        <row r="215">
          <cell r="A215" t="str">
            <v>Escova de mão</v>
          </cell>
        </row>
        <row r="216">
          <cell r="A216" t="str">
            <v xml:space="preserve">Escova de nylon 350 </v>
          </cell>
        </row>
        <row r="217">
          <cell r="A217" t="str">
            <v>Escova de pelo 350</v>
          </cell>
        </row>
        <row r="218">
          <cell r="A218" t="str">
            <v>Escova de pelo 40 c/ Flange</v>
          </cell>
        </row>
        <row r="219">
          <cell r="A219" t="str">
            <v>Escova sanitária</v>
          </cell>
        </row>
        <row r="220">
          <cell r="A220" t="str">
            <v>Escova sanitária com suporte</v>
          </cell>
        </row>
        <row r="221">
          <cell r="A221" t="str">
            <v>Escovão de chão com cabo</v>
          </cell>
        </row>
        <row r="222">
          <cell r="A222" t="str">
            <v>Esfregão de aço</v>
          </cell>
        </row>
        <row r="223">
          <cell r="A223" t="str">
            <v>Espanador de pena nº 25</v>
          </cell>
        </row>
        <row r="224">
          <cell r="A224" t="str">
            <v>Espanador de pena nº 35</v>
          </cell>
        </row>
        <row r="225">
          <cell r="A225" t="str">
            <v>Espanador longo alcance para limpeza de cantos altos e tetos</v>
          </cell>
        </row>
        <row r="226">
          <cell r="A226" t="str">
            <v>Esparadrapo</v>
          </cell>
        </row>
        <row r="227">
          <cell r="A227" t="str">
            <v>Espátula  CB. MAD. 08</v>
          </cell>
        </row>
        <row r="228">
          <cell r="A228" t="str">
            <v>Espatula para café</v>
          </cell>
        </row>
        <row r="229">
          <cell r="A229" t="str">
            <v>Esponja de aço (pacote c/ 8 unid.)</v>
          </cell>
        </row>
        <row r="230">
          <cell r="A230" t="str">
            <v xml:space="preserve">Esponja limpeza pesada </v>
          </cell>
        </row>
        <row r="231">
          <cell r="A231" t="str">
            <v>Esponja para louça dupla face</v>
          </cell>
        </row>
        <row r="232">
          <cell r="A232" t="str">
            <v>Esquadro de aço inox 12" 300MM</v>
          </cell>
        </row>
        <row r="233">
          <cell r="A233" t="str">
            <v>Esquadro de aço inox 16" 4000MM</v>
          </cell>
        </row>
        <row r="234">
          <cell r="A234" t="str">
            <v>Estarlok (suporte p/ bandeirantes onde fixa o disco 400)</v>
          </cell>
        </row>
        <row r="235">
          <cell r="A235" t="str">
            <v>Estilete 15mm VDP-2 PLUS/ES218</v>
          </cell>
        </row>
        <row r="236">
          <cell r="A236" t="str">
            <v>Extensão de 10m</v>
          </cell>
        </row>
        <row r="237">
          <cell r="A237" t="str">
            <v>Extensão de 20m</v>
          </cell>
        </row>
        <row r="238">
          <cell r="A238" t="str">
            <v>Extensão de 30m</v>
          </cell>
        </row>
        <row r="239">
          <cell r="A239" t="str">
            <v>Extensão de 40m</v>
          </cell>
        </row>
        <row r="240">
          <cell r="A240" t="str">
            <v>Extensão de 50m</v>
          </cell>
        </row>
        <row r="241">
          <cell r="A241" t="str">
            <v xml:space="preserve">Extrator de ervas daninhas </v>
          </cell>
        </row>
        <row r="242">
          <cell r="A242" t="str">
            <v xml:space="preserve">Faca de aço maciço para roçadeira </v>
          </cell>
        </row>
        <row r="243">
          <cell r="A243" t="str">
            <v>Facão</v>
          </cell>
        </row>
        <row r="244">
          <cell r="A244" t="str">
            <v>Facão 14" 26600/014 (**)</v>
          </cell>
        </row>
        <row r="245">
          <cell r="A245" t="str">
            <v>Fibra de uso geral verde</v>
          </cell>
        </row>
        <row r="246">
          <cell r="A246" t="str">
            <v>Fibra limpeza pesada mini look</v>
          </cell>
        </row>
        <row r="247">
          <cell r="A247" t="str">
            <v>Fibra macia dupla face</v>
          </cell>
        </row>
        <row r="248">
          <cell r="A248" t="str">
            <v>Filtro de papel 103</v>
          </cell>
        </row>
        <row r="249">
          <cell r="A249" t="str">
            <v>Filtro para aspirador de pó A-10</v>
          </cell>
        </row>
        <row r="250">
          <cell r="A250" t="str">
            <v>Filtro para aspirador de pó A-20</v>
          </cell>
        </row>
        <row r="251">
          <cell r="A251" t="str">
            <v>Fio de nylon para cortador de grama</v>
          </cell>
        </row>
        <row r="252">
          <cell r="A252" t="str">
            <v>Fio nylon 2,5mm quadrado</v>
          </cell>
        </row>
        <row r="253">
          <cell r="A253" t="str">
            <v>Fio nylon 2,5mm quadrado rolo 2KG</v>
          </cell>
        </row>
        <row r="254">
          <cell r="A254" t="str">
            <v>Flanela 40x60cm branca</v>
          </cell>
        </row>
        <row r="255">
          <cell r="A255" t="str">
            <v>Flanela algodão branca 30x40cm</v>
          </cell>
        </row>
        <row r="256">
          <cell r="A256" t="str">
            <v>Flanela branca 40x60cm</v>
          </cell>
        </row>
        <row r="257">
          <cell r="A257" t="str">
            <v>Flanela de pelúcia</v>
          </cell>
        </row>
        <row r="258">
          <cell r="A258" t="str">
            <v>Foice banana 16" 39bd direita</v>
          </cell>
        </row>
        <row r="259">
          <cell r="A259" t="str">
            <v>Foice com cabo</v>
          </cell>
        </row>
        <row r="260">
          <cell r="A260" t="str">
            <v>Fone tipo concha (para jardineiro)</v>
          </cell>
        </row>
        <row r="261">
          <cell r="A261" t="str">
            <v>Forca de aço (garfo capeta 3 dentes)</v>
          </cell>
        </row>
        <row r="262">
          <cell r="A262" t="str">
            <v>Forcado curvo 4 DT. s/ cabo (gadanho)</v>
          </cell>
        </row>
        <row r="263">
          <cell r="A263" t="str">
            <v>Forcado reto 4 DT. s/ cabo (gadanho)</v>
          </cell>
        </row>
        <row r="264">
          <cell r="A264" t="str">
            <v>Formão 10mm</v>
          </cell>
        </row>
        <row r="265">
          <cell r="A265" t="str">
            <v>Formão 15mm</v>
          </cell>
        </row>
        <row r="266">
          <cell r="A266" t="str">
            <v>Formão 20mm</v>
          </cell>
        </row>
        <row r="267">
          <cell r="A267" t="str">
            <v>Fósforo c/ 240 palitos</v>
          </cell>
        </row>
        <row r="268">
          <cell r="A268" t="str">
            <v>Furadeira  IMP. 1/2" 2 VEL.6434 600W.220V</v>
          </cell>
        </row>
        <row r="269">
          <cell r="A269" t="str">
            <v>Furadeira 3/8 6413 220V</v>
          </cell>
        </row>
        <row r="270">
          <cell r="A270" t="str">
            <v>Furadeira bancada 5/8".FB-16MM 1/2CV MON</v>
          </cell>
        </row>
        <row r="271">
          <cell r="A271" t="str">
            <v>Furadeira de impacto - Black &amp; Decker</v>
          </cell>
        </row>
        <row r="272">
          <cell r="A272" t="str">
            <v>Furadeira IMP. 113D.5E0'GSB 13 RE 600W.22</v>
          </cell>
        </row>
        <row r="273">
          <cell r="A273" t="str">
            <v xml:space="preserve">Furadeira simples </v>
          </cell>
        </row>
        <row r="274">
          <cell r="A274" t="str">
            <v>Garfo</v>
          </cell>
        </row>
        <row r="275">
          <cell r="A275" t="str">
            <v>Garfo de Aço ára Capim (4 pontas)</v>
          </cell>
        </row>
        <row r="276">
          <cell r="A276" t="str">
            <v>Garrafas térmicas para café 1 litro</v>
          </cell>
        </row>
        <row r="277">
          <cell r="A277" t="str">
            <v>Garrafas térmicas para café 1,8 litros</v>
          </cell>
        </row>
        <row r="278">
          <cell r="A278" t="str">
            <v>Gaze</v>
          </cell>
        </row>
        <row r="279">
          <cell r="A279" t="str">
            <v>Gimo silicone 250ml</v>
          </cell>
        </row>
        <row r="280">
          <cell r="A280" t="str">
            <v>Grampo C-03 [B]</v>
          </cell>
        </row>
        <row r="281">
          <cell r="A281" t="str">
            <v>Grampo marceneiro barra T 1.00 [B]</v>
          </cell>
        </row>
        <row r="282">
          <cell r="A282" t="str">
            <v>Gravata</v>
          </cell>
        </row>
        <row r="283">
          <cell r="A283" t="str">
            <v>Graxa de Lítio 500 ml - Ipiranga</v>
          </cell>
        </row>
        <row r="284">
          <cell r="A284" t="str">
            <v>Graxas de Litio - 1L</v>
          </cell>
        </row>
        <row r="285">
          <cell r="A285" t="str">
            <v xml:space="preserve">Grosa meia cana c/ cabo 10" </v>
          </cell>
        </row>
        <row r="286">
          <cell r="A286" t="str">
            <v xml:space="preserve">Guardanapo 30X33cm com 50 unid. </v>
          </cell>
        </row>
        <row r="287">
          <cell r="A287" t="str">
            <v>Impermeabilizante 5 litros</v>
          </cell>
        </row>
        <row r="288">
          <cell r="A288" t="str">
            <v xml:space="preserve">Inseticida aerosol </v>
          </cell>
        </row>
        <row r="289">
          <cell r="A289" t="str">
            <v>Instalock 35 c/ flange</v>
          </cell>
        </row>
        <row r="290">
          <cell r="A290" t="str">
            <v>Jaqueta</v>
          </cell>
        </row>
        <row r="291">
          <cell r="A291" t="str">
            <v>Jogo broca aço rap.19PC 2607019116</v>
          </cell>
        </row>
        <row r="292">
          <cell r="A292" t="str">
            <v>Jogo broca videa 8PC 4 A 10MM - 000893</v>
          </cell>
        </row>
        <row r="293">
          <cell r="A293" t="str">
            <v>Jogo chave allen 25 PC 010759</v>
          </cell>
        </row>
        <row r="294">
          <cell r="A294" t="str">
            <v>Jogo chave combinada 6A22 A.C.</v>
          </cell>
        </row>
        <row r="295">
          <cell r="A295" t="str">
            <v>Jogo chave fenda 5PCS 44110/505</v>
          </cell>
        </row>
        <row r="296">
          <cell r="A296" t="str">
            <v>Jogo chave phillips 10 PC. CRV.</v>
          </cell>
        </row>
        <row r="297">
          <cell r="A297" t="str">
            <v>Jogo formão 6PC 84.161.51</v>
          </cell>
        </row>
        <row r="298">
          <cell r="A298" t="str">
            <v>Jogo lâmina estilete 18MM C/10</v>
          </cell>
        </row>
        <row r="299">
          <cell r="A299" t="str">
            <v>Jogo soquete sext. 1/2" PLAST. 23PC.44831/2</v>
          </cell>
        </row>
        <row r="300">
          <cell r="A300" t="str">
            <v>Kit com bruxa + balde espremedor</v>
          </cell>
        </row>
        <row r="301">
          <cell r="A301" t="str">
            <v>Kit completo limpeza de vidros com extensor</v>
          </cell>
        </row>
        <row r="302">
          <cell r="A302" t="str">
            <v>Kit para jardinagem</v>
          </cell>
        </row>
        <row r="303">
          <cell r="A303" t="str">
            <v>Lâmina de borracha 35cm</v>
          </cell>
        </row>
        <row r="304">
          <cell r="A304" t="str">
            <v>Lava Jato alta pressão</v>
          </cell>
        </row>
        <row r="305">
          <cell r="A305" t="str">
            <v>Lava Jato alta pressão Press Prof.</v>
          </cell>
        </row>
        <row r="306">
          <cell r="A306" t="str">
            <v xml:space="preserve">Lavador de Janelas </v>
          </cell>
        </row>
        <row r="307">
          <cell r="A307" t="str">
            <v>Leite pó 400ml</v>
          </cell>
        </row>
        <row r="308">
          <cell r="A308" t="str">
            <v>Lenço</v>
          </cell>
        </row>
        <row r="309">
          <cell r="A309" t="str">
            <v>Lima redonda bast. 08" C/C</v>
          </cell>
        </row>
        <row r="310">
          <cell r="A310" t="str">
            <v>Lima triangular bastarda 8" C/C</v>
          </cell>
        </row>
        <row r="311">
          <cell r="A311" t="str">
            <v>Limpa carpet 5 litros</v>
          </cell>
        </row>
        <row r="312">
          <cell r="A312" t="str">
            <v>Limpa carpet 500ml</v>
          </cell>
        </row>
        <row r="313">
          <cell r="A313" t="str">
            <v>Limpa pedra 5 litros</v>
          </cell>
        </row>
        <row r="314">
          <cell r="A314" t="str">
            <v>Limpa vidros 5 litros</v>
          </cell>
        </row>
        <row r="315">
          <cell r="A315" t="str">
            <v>Limpa vidros 500ml</v>
          </cell>
        </row>
        <row r="316">
          <cell r="A316" t="str">
            <v>Limpador Concentrado 5 litros</v>
          </cell>
        </row>
        <row r="317">
          <cell r="A317" t="str">
            <v>Limpador de computador em pasta 350gr</v>
          </cell>
        </row>
        <row r="318">
          <cell r="A318" t="str">
            <v>Limpador multiuso 5 litros</v>
          </cell>
        </row>
        <row r="319">
          <cell r="A319" t="str">
            <v>Limpador multiuso 500ml</v>
          </cell>
        </row>
        <row r="320">
          <cell r="A320" t="str">
            <v>Limpeza vaso sanitário 750ml</v>
          </cell>
        </row>
        <row r="321">
          <cell r="A321" t="str">
            <v>Linha nylon 1,00</v>
          </cell>
        </row>
        <row r="322">
          <cell r="A322" t="str">
            <v>Lixadeira ang. 7" 1323 GWS 12 U 220 V.</v>
          </cell>
        </row>
        <row r="323">
          <cell r="A323" t="str">
            <v xml:space="preserve">Luca de aramida </v>
          </cell>
        </row>
        <row r="324">
          <cell r="A324" t="str">
            <v>Luca de couro</v>
          </cell>
        </row>
        <row r="325">
          <cell r="A325" t="str">
            <v>Lustra móveis 200ml</v>
          </cell>
        </row>
        <row r="326">
          <cell r="A326" t="str">
            <v>Luva (corda)</v>
          </cell>
        </row>
        <row r="327">
          <cell r="A327" t="str">
            <v xml:space="preserve">Luva de raspa punho 07 </v>
          </cell>
        </row>
        <row r="328">
          <cell r="A328" t="str">
            <v>Luva vaqueta petroleiro CA15374 (FL)</v>
          </cell>
        </row>
        <row r="329">
          <cell r="A329" t="str">
            <v>Luvas de borrachas P,M, G</v>
          </cell>
        </row>
        <row r="330">
          <cell r="A330" t="str">
            <v>Luvas de latex P, M, G</v>
          </cell>
        </row>
        <row r="331">
          <cell r="A331" t="str">
            <v>Luvas de raspa P, M, G</v>
          </cell>
        </row>
        <row r="332">
          <cell r="A332" t="str">
            <v>Luvas de vaqueta/Couro  P, M, G</v>
          </cell>
        </row>
        <row r="333">
          <cell r="A333" t="str">
            <v>Machadinha</v>
          </cell>
        </row>
        <row r="334">
          <cell r="A334" t="str">
            <v>Machado 32 S/CABO (**)</v>
          </cell>
        </row>
        <row r="335">
          <cell r="A335" t="str">
            <v>Mangueira 10m</v>
          </cell>
        </row>
        <row r="336">
          <cell r="A336" t="str">
            <v>Mangueira cristal "C" 3/8X1,5 RL 50M</v>
          </cell>
        </row>
        <row r="337">
          <cell r="A337" t="str">
            <v>Mangueira de 1/2 Trançada com Revestimento Interno (50cm)</v>
          </cell>
        </row>
        <row r="338">
          <cell r="A338" t="str">
            <v>Mangueira para jardim 30m</v>
          </cell>
        </row>
        <row r="339">
          <cell r="A339" t="str">
            <v>Mangueira para jardim 50m</v>
          </cell>
        </row>
        <row r="340">
          <cell r="A340" t="str">
            <v>Mangueira PVC de 3/4 Trançada com Revestimento Interno (30cm)</v>
          </cell>
        </row>
        <row r="341">
          <cell r="A341" t="str">
            <v>maquina cortar grama (TVS 121T)</v>
          </cell>
        </row>
        <row r="342">
          <cell r="A342" t="str">
            <v>Maquina de cortar grama 4 rodas (MC 80G)</v>
          </cell>
        </row>
        <row r="343">
          <cell r="A343" t="str">
            <v>Máquina de cortar grama à gasolina</v>
          </cell>
        </row>
        <row r="344">
          <cell r="A344" t="str">
            <v xml:space="preserve">Máquina de cortar grama elétrica </v>
          </cell>
        </row>
        <row r="345">
          <cell r="A345" t="str">
            <v>maquina de lavar de alta pressão (L 2000 TST) Eletrolux</v>
          </cell>
        </row>
        <row r="346">
          <cell r="A346" t="str">
            <v>maquina para poda de cerca Viva (HS 80) - Stihl</v>
          </cell>
        </row>
        <row r="347">
          <cell r="A347" t="str">
            <v xml:space="preserve">Marreta </v>
          </cell>
        </row>
        <row r="348">
          <cell r="A348" t="str">
            <v>Marreta c/ cabo 10,0 KG</v>
          </cell>
        </row>
        <row r="349">
          <cell r="A349" t="str">
            <v xml:space="preserve">Marreta forjada c/ cabo 0,5 KG </v>
          </cell>
        </row>
        <row r="350">
          <cell r="A350" t="str">
            <v>Martelete eletrop. 11228 3 GBH 2-24 DSE 2</v>
          </cell>
        </row>
        <row r="351">
          <cell r="A351" t="str">
            <v>Martelo</v>
          </cell>
        </row>
        <row r="352">
          <cell r="A352" t="str">
            <v>Martelo borracha 40680/060 [B]</v>
          </cell>
        </row>
        <row r="353">
          <cell r="A353" t="str">
            <v>Martelo polido 28MM</v>
          </cell>
        </row>
        <row r="354">
          <cell r="A354" t="str">
            <v>Martelo unha 27MM 40200/027</v>
          </cell>
        </row>
        <row r="355">
          <cell r="A355" t="str">
            <v>Martelo unha basic 25MM 40370/025</v>
          </cell>
        </row>
        <row r="356">
          <cell r="A356" t="str">
            <v>Máscara descartável com filtro e óculos</v>
          </cell>
        </row>
        <row r="357">
          <cell r="A357" t="str">
            <v>Máscara solda polip. Visor artic. c/ cat.</v>
          </cell>
        </row>
        <row r="358">
          <cell r="A358" t="str">
            <v>Meia</v>
          </cell>
        </row>
        <row r="359">
          <cell r="A359" t="str">
            <v>Metro 2m - 10 DOB. Madeira</v>
          </cell>
        </row>
        <row r="360">
          <cell r="A360" t="str">
            <v xml:space="preserve">Micro trator (15.5) </v>
          </cell>
        </row>
        <row r="361">
          <cell r="A361" t="str">
            <v xml:space="preserve">Micro trator tobatta com carreta e roçadeira </v>
          </cell>
        </row>
        <row r="362">
          <cell r="A362" t="str">
            <v>Mini lock completo</v>
          </cell>
        </row>
        <row r="363">
          <cell r="A363" t="str">
            <v>Mop água com cabo e balde espremedor</v>
          </cell>
        </row>
        <row r="364">
          <cell r="A364" t="str">
            <v>Mop pó (seco) com cabo, guia e refil (completo) 40cm</v>
          </cell>
        </row>
        <row r="365">
          <cell r="A365" t="str">
            <v>Mop pó (seco) com cabo, guia e refil (completo) 60cm</v>
          </cell>
        </row>
        <row r="366">
          <cell r="A366" t="str">
            <v>Mop pó (seco) com cabo, guia e refil (completo) 80cm</v>
          </cell>
        </row>
        <row r="367">
          <cell r="A367" t="str">
            <v>Moto Serra</v>
          </cell>
        </row>
        <row r="368">
          <cell r="A368" t="str">
            <v>Multiteste digital</v>
          </cell>
        </row>
        <row r="369">
          <cell r="A369" t="str">
            <v>Naftalina embalagem com 1kg</v>
          </cell>
        </row>
        <row r="370">
          <cell r="A370" t="str">
            <v>Nailon para roçadeira</v>
          </cell>
        </row>
        <row r="371">
          <cell r="A371" t="str">
            <v>Nível</v>
          </cell>
        </row>
        <row r="372">
          <cell r="A372" t="str">
            <v>Nível alumínio 15"</v>
          </cell>
        </row>
        <row r="373">
          <cell r="A373" t="str">
            <v>Óculos de proteção</v>
          </cell>
        </row>
        <row r="374">
          <cell r="A374" t="str">
            <v>Óculos incolor - 2691</v>
          </cell>
        </row>
        <row r="375">
          <cell r="A375" t="str">
            <v>Óleo 2 tempos</v>
          </cell>
        </row>
        <row r="376">
          <cell r="A376" t="str">
            <v xml:space="preserve">Óleo 2 tempos super TT 500ML </v>
          </cell>
        </row>
        <row r="377">
          <cell r="A377" t="str">
            <v>Óleo de peroba 200 ml</v>
          </cell>
        </row>
        <row r="378">
          <cell r="A378" t="str">
            <v xml:space="preserve">Pá </v>
          </cell>
        </row>
        <row r="379">
          <cell r="A379" t="str">
            <v>Pá ajuntar 083/10 (**)</v>
          </cell>
        </row>
        <row r="380">
          <cell r="A380" t="str">
            <v>Pá com cabo - Fuzil</v>
          </cell>
        </row>
        <row r="381">
          <cell r="A381" t="str">
            <v>Pá cortar 084-20 (**)</v>
          </cell>
        </row>
        <row r="382">
          <cell r="A382" t="str">
            <v>Pá de bico cortar</v>
          </cell>
        </row>
        <row r="383">
          <cell r="A383" t="str">
            <v>Pá de corte</v>
          </cell>
        </row>
        <row r="384">
          <cell r="A384" t="str">
            <v>Pá de jardim kit</v>
          </cell>
        </row>
        <row r="385">
          <cell r="A385" t="str">
            <v>Pá de lixo cabo longo</v>
          </cell>
        </row>
        <row r="386">
          <cell r="A386" t="str">
            <v>Pá de lixo plástica cabo curto</v>
          </cell>
        </row>
        <row r="387">
          <cell r="A387" t="str">
            <v>Pá de metal cabo longo</v>
          </cell>
        </row>
        <row r="388">
          <cell r="A388" t="str">
            <v>Palha de aço</v>
          </cell>
        </row>
        <row r="389">
          <cell r="A389" t="str">
            <v>Pano de louça sem estampa</v>
          </cell>
        </row>
        <row r="390">
          <cell r="A390" t="str">
            <v>Pano para chão alvejado 42x68</v>
          </cell>
        </row>
        <row r="391">
          <cell r="A391" t="str">
            <v>Pano para chão alvejado 50x78</v>
          </cell>
        </row>
        <row r="392">
          <cell r="A392" t="str">
            <v>Pano para chão não alvejado 50x78</v>
          </cell>
        </row>
        <row r="393">
          <cell r="A393" t="str">
            <v>Pano para louça</v>
          </cell>
        </row>
        <row r="394">
          <cell r="A394" t="str">
            <v>Pano Perfex pacote c/ 5 unidades</v>
          </cell>
        </row>
        <row r="395">
          <cell r="A395" t="str">
            <v>Papel higiênico 30 metros, folha simples, pacote com 64 rolos</v>
          </cell>
        </row>
        <row r="396">
          <cell r="A396" t="str">
            <v>Papel higiênico 300m, pacote com 8 rolos</v>
          </cell>
        </row>
        <row r="397">
          <cell r="A397" t="str">
            <v>Papel higiênico 60 metros, folha simples, pacote com 64 rolos</v>
          </cell>
        </row>
        <row r="398">
          <cell r="A398" t="str">
            <v>Papel higiênico, 30 metros, folha dupla, luxo, pacote com 64 rolos</v>
          </cell>
        </row>
        <row r="399">
          <cell r="A399" t="str">
            <v>Papel toalha 2 dobras, interfolhado, c/ 1000 folhas</v>
          </cell>
        </row>
        <row r="400">
          <cell r="A400" t="str">
            <v>Papel toalha 2 dobras, interfolhado, c/ 1000 folhas, 100% celulose virgem</v>
          </cell>
        </row>
        <row r="401">
          <cell r="A401" t="str">
            <v>Papel toalha 2 dobras, interfolhado, c/ 1250 folhas</v>
          </cell>
        </row>
        <row r="402">
          <cell r="A402" t="str">
            <v>Papel toalha 2 dobras, interfolhado, c/ 1250 folhas, 100% celulose virgem</v>
          </cell>
        </row>
        <row r="403">
          <cell r="A403" t="str">
            <v>Papel toalha de cozinha, pacote c/ 2 rolos</v>
          </cell>
        </row>
        <row r="404">
          <cell r="A404" t="str">
            <v>Papeleira</v>
          </cell>
        </row>
        <row r="405">
          <cell r="A405" t="str">
            <v>Paquímetro 150mm 0,05mm PA-165</v>
          </cell>
        </row>
        <row r="406">
          <cell r="A406" t="str">
            <v>Parafusadeira DW255 540W 220V</v>
          </cell>
        </row>
        <row r="407">
          <cell r="A407" t="str">
            <v>Passa fio plástico 10M</v>
          </cell>
        </row>
        <row r="408">
          <cell r="A408" t="str">
            <v>Pasta para limpeza em geral a seco, pote c/ 380gr</v>
          </cell>
        </row>
        <row r="409">
          <cell r="A409" t="str">
            <v>Pasta saponácia 500gr</v>
          </cell>
        </row>
        <row r="410">
          <cell r="A410" t="str">
            <v>Pé de cabra 3/4"X60cm SEXT.</v>
          </cell>
        </row>
        <row r="411">
          <cell r="A411" t="str">
            <v>Pedra sanitária</v>
          </cell>
        </row>
        <row r="412">
          <cell r="A412" t="str">
            <v>Perneiras</v>
          </cell>
        </row>
        <row r="413">
          <cell r="A413" t="str">
            <v>Picareta com cabo - PTA</v>
          </cell>
        </row>
        <row r="414">
          <cell r="A414" t="str">
            <v>Placa sinalizadora</v>
          </cell>
        </row>
        <row r="415">
          <cell r="A415" t="str">
            <v>Placa sinalizadora</v>
          </cell>
        </row>
        <row r="416">
          <cell r="A416" t="str">
            <v>Plaina  0800 220V</v>
          </cell>
        </row>
        <row r="417">
          <cell r="A417" t="str">
            <v>Plaina base lisa N3</v>
          </cell>
        </row>
        <row r="418">
          <cell r="A418" t="str">
            <v>Podadeira</v>
          </cell>
        </row>
        <row r="419">
          <cell r="A419" t="str">
            <v>Podador de cerca viva (HSB)</v>
          </cell>
        </row>
        <row r="420">
          <cell r="A420" t="str">
            <v xml:space="preserve">Polidor de metal 200ml </v>
          </cell>
        </row>
        <row r="421">
          <cell r="A421" t="str">
            <v>Ponteira</v>
          </cell>
        </row>
        <row r="422">
          <cell r="A422" t="str">
            <v>Ponteiro redondo 12" 3/4</v>
          </cell>
        </row>
        <row r="423">
          <cell r="A423" t="str">
            <v>Ponteiro SDS PLUS 250mm 2609390576</v>
          </cell>
        </row>
        <row r="424">
          <cell r="A424" t="str">
            <v>Porta algemas</v>
          </cell>
        </row>
        <row r="425">
          <cell r="A425" t="str">
            <v>Porta filtro de papel 103</v>
          </cell>
        </row>
        <row r="426">
          <cell r="A426" t="str">
            <v>Porta papel toalha</v>
          </cell>
        </row>
        <row r="427">
          <cell r="A427" t="str">
            <v>Protetor auricular 2 plug</v>
          </cell>
        </row>
        <row r="428">
          <cell r="A428" t="str">
            <v>Protetor auricular concha</v>
          </cell>
        </row>
        <row r="429">
          <cell r="A429" t="str">
            <v>Protetor auricular plug copolimero CA10</v>
          </cell>
        </row>
        <row r="430">
          <cell r="A430" t="str">
            <v>Protetor de corda</v>
          </cell>
        </row>
        <row r="431">
          <cell r="A431" t="str">
            <v>Protetor descartavel p/ assentos sanitários</v>
          </cell>
        </row>
        <row r="432">
          <cell r="A432" t="str">
            <v>Protetor facial incolor 8"</v>
          </cell>
        </row>
        <row r="433">
          <cell r="A433" t="str">
            <v>Protetor para lâmina roçadeira</v>
          </cell>
        </row>
        <row r="434">
          <cell r="A434" t="str">
            <v>Protetor solar</v>
          </cell>
        </row>
        <row r="435">
          <cell r="A435" t="str">
            <v>Prumo</v>
          </cell>
        </row>
        <row r="436">
          <cell r="A436" t="str">
            <v>Prumo polido 500gr</v>
          </cell>
        </row>
        <row r="437">
          <cell r="A437" t="str">
            <v>Pulverizador costal manual (PJH 20 litros)</v>
          </cell>
        </row>
        <row r="438">
          <cell r="A438" t="str">
            <v xml:space="preserve">Pulverizador para Jardinagem (4,7 litros) </v>
          </cell>
        </row>
        <row r="439">
          <cell r="A439" t="str">
            <v>Quaternário de amônio, bombona 5 litros</v>
          </cell>
        </row>
        <row r="440">
          <cell r="A440" t="str">
            <v>Querosene 1 litro</v>
          </cell>
        </row>
        <row r="441">
          <cell r="A441" t="str">
            <v>Raspador (espátula)</v>
          </cell>
        </row>
        <row r="442">
          <cell r="A442" t="str">
            <v xml:space="preserve">Rastel - Ancinho </v>
          </cell>
        </row>
        <row r="443">
          <cell r="A443" t="str">
            <v>Rede de cabelo preta para cabeça inteira</v>
          </cell>
        </row>
        <row r="444">
          <cell r="A444" t="str">
            <v>Refil mop água</v>
          </cell>
        </row>
        <row r="445">
          <cell r="A445" t="str">
            <v>Refil mop po</v>
          </cell>
        </row>
        <row r="446">
          <cell r="A446" t="str">
            <v>Refil mop pó</v>
          </cell>
        </row>
        <row r="447">
          <cell r="A447" t="str">
            <v xml:space="preserve">Refil mop umido </v>
          </cell>
        </row>
        <row r="448">
          <cell r="A448" t="str">
            <v>Refil para aplicador de cera tipo ovelha</v>
          </cell>
        </row>
        <row r="449">
          <cell r="A449" t="str">
            <v xml:space="preserve">Refil para espanador longo alcance </v>
          </cell>
        </row>
        <row r="450">
          <cell r="A450" t="str">
            <v>Refil sabonete líquido 800ml</v>
          </cell>
        </row>
        <row r="451">
          <cell r="A451" t="str">
            <v>Regador jardim 05 litros</v>
          </cell>
        </row>
        <row r="452">
          <cell r="A452" t="str">
            <v>Regador jardim 05 litros</v>
          </cell>
        </row>
        <row r="453">
          <cell r="A453" t="str">
            <v>Regador jardim 14 litros</v>
          </cell>
        </row>
        <row r="454">
          <cell r="A454" t="str">
            <v>Regador jardim 14 litros</v>
          </cell>
        </row>
        <row r="455">
          <cell r="A455" t="str">
            <v>Régua pedreiro reforçada 2m</v>
          </cell>
        </row>
        <row r="456">
          <cell r="A456" t="str">
            <v>Removedor cimento, bombona 5 litros</v>
          </cell>
        </row>
        <row r="457">
          <cell r="A457" t="str">
            <v>Removedor de cera base d´água 5 litros</v>
          </cell>
        </row>
        <row r="458">
          <cell r="A458" t="str">
            <v>Removedor de cera base ptróleo 5 litros</v>
          </cell>
        </row>
        <row r="459">
          <cell r="A459" t="str">
            <v>Renovador de brilho 5 litros</v>
          </cell>
        </row>
        <row r="460">
          <cell r="A460" t="str">
            <v>Repelente de insetos</v>
          </cell>
        </row>
        <row r="461">
          <cell r="A461" t="str">
            <v xml:space="preserve">Roçadeira (FS 220) </v>
          </cell>
        </row>
        <row r="462">
          <cell r="A462" t="str">
            <v xml:space="preserve">Roçadeira (FS 230) </v>
          </cell>
        </row>
        <row r="463">
          <cell r="A463" t="str">
            <v>Roçadeira costal gasolina FS 220</v>
          </cell>
        </row>
        <row r="464">
          <cell r="A464" t="str">
            <v>Roçadeira lat. L340K - 33,3CC 2T</v>
          </cell>
        </row>
        <row r="465">
          <cell r="A465" t="str">
            <v>Roçadeira nylon FS 160</v>
          </cell>
        </row>
        <row r="466">
          <cell r="A466" t="str">
            <v>Rodo alumínio 40cm</v>
          </cell>
        </row>
        <row r="467">
          <cell r="A467" t="str">
            <v>Rodo borracha duplo 30cm, cabo alumínio</v>
          </cell>
        </row>
        <row r="468">
          <cell r="A468" t="str">
            <v>Rodo borracha duplo 40cm, cabo alumínio</v>
          </cell>
        </row>
        <row r="469">
          <cell r="A469" t="str">
            <v>Rodo borracha duplo 60cm, cabo alumínio</v>
          </cell>
        </row>
        <row r="470">
          <cell r="A470" t="str">
            <v>Rodo borracha duplo 80cm, cabo alumínio</v>
          </cell>
        </row>
        <row r="471">
          <cell r="A471" t="str">
            <v>Rodo borracha simples 40 cm, cabo madeira</v>
          </cell>
        </row>
        <row r="472">
          <cell r="A472" t="str">
            <v>Rodo borracha simples 60 cm, cabo madeira</v>
          </cell>
        </row>
        <row r="473">
          <cell r="A473" t="str">
            <v>Rodo borracha simples, 30 cm, cabo madeira</v>
          </cell>
        </row>
        <row r="474">
          <cell r="A474" t="str">
            <v>Rodo para passar cera</v>
          </cell>
        </row>
        <row r="475">
          <cell r="A475" t="str">
            <v xml:space="preserve">Rodo simples para vidro </v>
          </cell>
        </row>
        <row r="476">
          <cell r="A476" t="str">
            <v>Rodos com esponja para vidros</v>
          </cell>
        </row>
        <row r="477">
          <cell r="A477" t="str">
            <v>Sabão em pasta 500gr</v>
          </cell>
        </row>
        <row r="478">
          <cell r="A478" t="str">
            <v>Sabão em pó 1 kg</v>
          </cell>
        </row>
        <row r="479">
          <cell r="A479" t="str">
            <v>Sabão glicerinado barra azul, pacote com 5 unidades</v>
          </cell>
        </row>
        <row r="480">
          <cell r="A480" t="str">
            <v>Sabão líquido 1 litro</v>
          </cell>
        </row>
        <row r="481">
          <cell r="A481" t="str">
            <v>Sabão líquido 5 litros</v>
          </cell>
        </row>
        <row r="482">
          <cell r="A482" t="str">
            <v>Sabonete barra 200gr</v>
          </cell>
        </row>
        <row r="483">
          <cell r="A483" t="str">
            <v>Sabonete espuma em refil 800ml</v>
          </cell>
        </row>
        <row r="484">
          <cell r="A484" t="str">
            <v>Sabonete líquido 5 litros</v>
          </cell>
        </row>
        <row r="485">
          <cell r="A485" t="str">
            <v xml:space="preserve">Sabonete líquido refil 800ml </v>
          </cell>
        </row>
        <row r="486">
          <cell r="A486" t="str">
            <v>Saboneteira</v>
          </cell>
        </row>
        <row r="487">
          <cell r="A487" t="str">
            <v xml:space="preserve">Sacho com cabo </v>
          </cell>
        </row>
        <row r="488">
          <cell r="A488" t="str">
            <v>Saco de aspirador de pó, pacote com 3 unidades A-10</v>
          </cell>
        </row>
        <row r="489">
          <cell r="A489" t="str">
            <v>Saco de lixo 100 litros amarelo, pacote com 100 unidades</v>
          </cell>
        </row>
        <row r="490">
          <cell r="A490" t="str">
            <v>Saco de lixo 100 litros azul reciclável, pacote com 100 unidades</v>
          </cell>
        </row>
        <row r="491">
          <cell r="A491" t="str">
            <v>Saco de lixo 100 litros branco leitoso, hospitalar, pacote com 100 unidades</v>
          </cell>
        </row>
        <row r="492">
          <cell r="A492" t="str">
            <v>Saco de lixo 100 litros cinza, pacote com 100 unidades</v>
          </cell>
        </row>
        <row r="493">
          <cell r="A493" t="str">
            <v>Saco de lixo 100 litros laranja, quimico, pacote com 100 unidades</v>
          </cell>
        </row>
        <row r="494">
          <cell r="A494" t="str">
            <v>Saco de lixo 100 litros preto, pacote com 100 unidades</v>
          </cell>
        </row>
        <row r="495">
          <cell r="A495" t="str">
            <v>Saco de lixo 100 litros vermelho, pacote com 100 unidades</v>
          </cell>
        </row>
        <row r="496">
          <cell r="A496" t="str">
            <v>Saco de lixo 150 litros preto, pacote com 100 unidades</v>
          </cell>
        </row>
        <row r="497">
          <cell r="A497" t="str">
            <v>Saco de lixo 20 litros preto, pacote com 100 unidades</v>
          </cell>
        </row>
        <row r="498">
          <cell r="A498" t="str">
            <v>Saco de lixo 250 litros preto, pacote com 100 unidades</v>
          </cell>
        </row>
        <row r="499">
          <cell r="A499" t="str">
            <v>Saco de lixo 40 litros azul reciclável, pacote com 100 unidades</v>
          </cell>
        </row>
        <row r="500">
          <cell r="A500" t="str">
            <v>Saco de lixo 40 litros preto, pacote com 100 unidades</v>
          </cell>
        </row>
        <row r="501">
          <cell r="A501" t="str">
            <v>Saco de lixo 50 litros branco, pacote com 100 unidades</v>
          </cell>
        </row>
        <row r="502">
          <cell r="A502" t="str">
            <v>Saco de lixo 50 litros preto reforçado, pacote com 100 unidades</v>
          </cell>
        </row>
        <row r="503">
          <cell r="A503" t="str">
            <v>Saco de lixo 50 litros verde, pacote com 100 unidades</v>
          </cell>
        </row>
        <row r="504">
          <cell r="A504" t="str">
            <v>Saco de lixo 60 litros azul reciclável, pacote com 100 unidades</v>
          </cell>
        </row>
        <row r="505">
          <cell r="A505" t="str">
            <v>Saco de lixo 60 litros branco leitoso hospitalar , pacote com 100 unidades</v>
          </cell>
        </row>
        <row r="506">
          <cell r="A506" t="str">
            <v>Saco de lixo 60 litros laranja químico, pacote com 100 unidades</v>
          </cell>
        </row>
        <row r="507">
          <cell r="A507" t="str">
            <v>Saco de lixo 60 litros preto, pacote com 100 unidades</v>
          </cell>
        </row>
        <row r="508">
          <cell r="A508" t="str">
            <v>Saia</v>
          </cell>
        </row>
        <row r="509">
          <cell r="A509" t="str">
            <v>Sapato de proteção</v>
          </cell>
        </row>
        <row r="510">
          <cell r="A510" t="str">
            <v>Sapólio cremoso 300ml</v>
          </cell>
        </row>
        <row r="511">
          <cell r="A511" t="str">
            <v>Sapólio pó 300gr</v>
          </cell>
        </row>
        <row r="512">
          <cell r="A512" t="str">
            <v>Selador 5 litros</v>
          </cell>
        </row>
        <row r="513">
          <cell r="A513" t="str">
            <v>Serra  tico-tico 1281.0 GST 55 220V</v>
          </cell>
        </row>
        <row r="514">
          <cell r="A514" t="str">
            <v>Serra circular  7.1/4"1546 GKS 7.1/4 1450</v>
          </cell>
        </row>
        <row r="515">
          <cell r="A515" t="str">
            <v>Serra Elétrica Tico Tico (220V)</v>
          </cell>
        </row>
        <row r="516">
          <cell r="A516" t="str">
            <v>Serra manual bimetal 24D KBS1224</v>
          </cell>
        </row>
        <row r="517">
          <cell r="A517" t="str">
            <v>Serra manual para ferro</v>
          </cell>
        </row>
        <row r="518">
          <cell r="A518" t="str">
            <v>Serra mármore 4100NH S/DISCO 220V.</v>
          </cell>
        </row>
        <row r="519">
          <cell r="A519" t="str">
            <v>Serra policorte  GCO 2000 200V. (*)</v>
          </cell>
        </row>
        <row r="520">
          <cell r="A520" t="str">
            <v xml:space="preserve">Serrote de poda </v>
          </cell>
        </row>
        <row r="521">
          <cell r="A521" t="str">
            <v>Serrote profissional 22"</v>
          </cell>
        </row>
        <row r="522">
          <cell r="A522" t="str">
            <v>Sobretudo / casaco</v>
          </cell>
        </row>
        <row r="523">
          <cell r="A523" t="str">
            <v>Soda cáustica liquida 1 kg</v>
          </cell>
        </row>
        <row r="524">
          <cell r="A524" t="str">
            <v xml:space="preserve">Soprador de folhas (BG 85) </v>
          </cell>
        </row>
        <row r="525">
          <cell r="A525" t="str">
            <v>Soro fisiológico</v>
          </cell>
        </row>
        <row r="526">
          <cell r="A526" t="str">
            <v>Sueter</v>
          </cell>
        </row>
        <row r="527">
          <cell r="A527" t="str">
            <v>Suporte mini look de fibra com cabo</v>
          </cell>
        </row>
        <row r="528">
          <cell r="A528" t="str">
            <v>Talhadeira chata 10"</v>
          </cell>
        </row>
        <row r="529">
          <cell r="A529" t="str">
            <v>Tela desodorizadora para mictório</v>
          </cell>
        </row>
        <row r="530">
          <cell r="A530" t="str">
            <v>Tela mosquiteiro (5,00 x 1,50 m)</v>
          </cell>
        </row>
        <row r="531">
          <cell r="A531" t="str">
            <v>Termometro</v>
          </cell>
        </row>
        <row r="532">
          <cell r="A532" t="str">
            <v>Terno feminio</v>
          </cell>
        </row>
        <row r="533">
          <cell r="A533" t="str">
            <v>Terno masculino</v>
          </cell>
        </row>
        <row r="534">
          <cell r="A534" t="str">
            <v>Tesoura</v>
          </cell>
        </row>
        <row r="535">
          <cell r="A535" t="str">
            <v>Tesoura aviação reta VD10R</v>
          </cell>
        </row>
        <row r="536">
          <cell r="A536" t="str">
            <v xml:space="preserve">Tesoura de grama 12" </v>
          </cell>
        </row>
        <row r="537">
          <cell r="A537" t="str">
            <v>Tesoura p/ chapa NR3 (*) [B]</v>
          </cell>
        </row>
        <row r="538">
          <cell r="A538" t="str">
            <v xml:space="preserve">Tesoura para aparar grama </v>
          </cell>
        </row>
        <row r="539">
          <cell r="A539" t="str">
            <v>Tesoura para aparar grama "12"</v>
          </cell>
        </row>
        <row r="540">
          <cell r="A540" t="str">
            <v>Tesoura para jardim</v>
          </cell>
        </row>
        <row r="541">
          <cell r="A541" t="str">
            <v>Tesoura para poda (podão)</v>
          </cell>
        </row>
        <row r="542">
          <cell r="A542" t="str">
            <v>Tesoura poda 8.1/2" cabo giratorio TP813</v>
          </cell>
        </row>
        <row r="543">
          <cell r="A543" t="str">
            <v>Tesoura poda prof. 8"</v>
          </cell>
        </row>
        <row r="544">
          <cell r="A544" t="str">
            <v>Tesoura poda rosas</v>
          </cell>
        </row>
        <row r="545">
          <cell r="A545" t="str">
            <v>Tesoura uso geral 25cm</v>
          </cell>
        </row>
        <row r="546">
          <cell r="A546" t="str">
            <v>Tesourão de grama</v>
          </cell>
        </row>
        <row r="547">
          <cell r="A547" t="str">
            <v>Torno bancada prof. SS NR 6 [B]</v>
          </cell>
        </row>
        <row r="548">
          <cell r="A548" t="str">
            <v>Transf. solda eletronic 150A (*)</v>
          </cell>
        </row>
        <row r="549">
          <cell r="A549" t="str">
            <v>Trena</v>
          </cell>
        </row>
        <row r="550">
          <cell r="A550" t="str">
            <v>Trena 5mX19mm</v>
          </cell>
        </row>
        <row r="551">
          <cell r="A551" t="str">
            <v>Trena 7,5mX25mm</v>
          </cell>
        </row>
        <row r="552">
          <cell r="A552" t="str">
            <v xml:space="preserve">Trena emborrachada plus - 8mX25mm  </v>
          </cell>
        </row>
        <row r="553">
          <cell r="A553" t="str">
            <v>Varredeira (vass feiticeira)</v>
          </cell>
        </row>
        <row r="554">
          <cell r="A554" t="str">
            <v>Vaselina líquida 1 litro</v>
          </cell>
        </row>
        <row r="555">
          <cell r="A555" t="str">
            <v xml:space="preserve">Vassoura de metal para jardim sem regulagem </v>
          </cell>
        </row>
        <row r="556">
          <cell r="A556" t="str">
            <v>Vassoura de nylon</v>
          </cell>
        </row>
        <row r="557">
          <cell r="A557" t="str">
            <v>Vassoura de palha</v>
          </cell>
        </row>
        <row r="558">
          <cell r="A558" t="str">
            <v>Vassoura de pêlo</v>
          </cell>
        </row>
        <row r="559">
          <cell r="A559" t="str">
            <v>Vassoura de piaçava chapa</v>
          </cell>
        </row>
        <row r="560">
          <cell r="A560" t="str">
            <v>Vassoura de piaçava tipo Gari</v>
          </cell>
        </row>
        <row r="561">
          <cell r="A561" t="str">
            <v>Vassoura de teto (vasculho)</v>
          </cell>
        </row>
        <row r="562">
          <cell r="A562" t="str">
            <v>Vassoura grama plastico grande</v>
          </cell>
        </row>
        <row r="563">
          <cell r="A563" t="str">
            <v>Vassoura para jardim</v>
          </cell>
        </row>
        <row r="564">
          <cell r="A564" t="str">
            <v>Viseira</v>
          </cell>
        </row>
      </sheetData>
      <sheetData sheetId="1"/>
      <sheetData sheetId="2">
        <row r="3">
          <cell r="B3" t="str">
            <v>Ascensorista 36 horas semanais</v>
          </cell>
        </row>
      </sheetData>
      <sheetData sheetId="3">
        <row r="5">
          <cell r="C5" t="str">
            <v>ADRIANOPOLIS</v>
          </cell>
        </row>
      </sheetData>
      <sheetData sheetId="4">
        <row r="9">
          <cell r="F9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Aberta"/>
      <sheetName val="Base"/>
      <sheetName val="BD-1"/>
      <sheetName val="BD-2"/>
    </sheetNames>
    <sheetDataSet>
      <sheetData sheetId="0"/>
      <sheetData sheetId="1">
        <row r="2">
          <cell r="A2" t="str">
            <v>Administrativo</v>
          </cell>
          <cell r="B2" t="str">
            <v>Cobertura FT</v>
          </cell>
          <cell r="C2">
            <v>1</v>
          </cell>
          <cell r="D2" t="str">
            <v>07h20'</v>
          </cell>
        </row>
        <row r="3">
          <cell r="A3" t="str">
            <v>Agente de Campo</v>
          </cell>
          <cell r="B3" t="str">
            <v>CHE Efetivo</v>
          </cell>
          <cell r="C3">
            <v>2</v>
          </cell>
          <cell r="D3" t="str">
            <v>10h</v>
          </cell>
        </row>
        <row r="4">
          <cell r="A4" t="str">
            <v>Agente de Monitoramento</v>
          </cell>
          <cell r="B4" t="str">
            <v>CHE Feriado</v>
          </cell>
          <cell r="C4">
            <v>3</v>
          </cell>
          <cell r="D4" t="str">
            <v>11h</v>
          </cell>
        </row>
        <row r="5">
          <cell r="A5" t="str">
            <v>Agente de Seg.</v>
          </cell>
          <cell r="B5" t="str">
            <v>CHE FT</v>
          </cell>
          <cell r="C5">
            <v>4</v>
          </cell>
          <cell r="D5" t="str">
            <v>11h30'</v>
          </cell>
        </row>
        <row r="6">
          <cell r="A6" t="str">
            <v>Agente de Seg. Pessoal</v>
          </cell>
          <cell r="B6" t="str">
            <v>CH Normal</v>
          </cell>
          <cell r="C6">
            <v>5</v>
          </cell>
          <cell r="D6" t="str">
            <v>12h</v>
          </cell>
        </row>
        <row r="7">
          <cell r="A7" t="str">
            <v>Agente VSPP Motorista</v>
          </cell>
          <cell r="B7" t="str">
            <v>10x24</v>
          </cell>
          <cell r="C7">
            <v>6</v>
          </cell>
          <cell r="D7" t="str">
            <v>24h</v>
          </cell>
        </row>
        <row r="8">
          <cell r="A8" t="str">
            <v>Analista Operacional</v>
          </cell>
          <cell r="B8" t="str">
            <v>10x38</v>
          </cell>
          <cell r="C8">
            <v>7</v>
          </cell>
          <cell r="D8" t="str">
            <v>4h</v>
          </cell>
        </row>
        <row r="9">
          <cell r="A9" t="str">
            <v>Ascensorista</v>
          </cell>
          <cell r="B9" t="str">
            <v>12 SDF</v>
          </cell>
          <cell r="C9">
            <v>8</v>
          </cell>
          <cell r="D9" t="str">
            <v>6h</v>
          </cell>
        </row>
        <row r="10">
          <cell r="A10" t="str">
            <v>Assistente Administrativo</v>
          </cell>
          <cell r="B10" t="str">
            <v>12x24</v>
          </cell>
          <cell r="C10">
            <v>9</v>
          </cell>
          <cell r="D10" t="str">
            <v>6h e 12hSD</v>
          </cell>
        </row>
        <row r="11">
          <cell r="A11" t="str">
            <v>Assistente Geral Bilíngüe</v>
          </cell>
          <cell r="B11" t="str">
            <v>12x24x48</v>
          </cell>
          <cell r="C11">
            <v>10</v>
          </cell>
          <cell r="D11" t="str">
            <v>7h</v>
          </cell>
        </row>
        <row r="12">
          <cell r="A12" t="str">
            <v>Assistente Operacional</v>
          </cell>
          <cell r="B12" t="str">
            <v>12x36</v>
          </cell>
          <cell r="C12">
            <v>11</v>
          </cell>
          <cell r="D12" t="str">
            <v>7h20'</v>
          </cell>
        </row>
        <row r="13">
          <cell r="A13" t="str">
            <v>Auxiliar Administrativo</v>
          </cell>
          <cell r="B13" t="str">
            <v>12x36 SDF</v>
          </cell>
          <cell r="C13">
            <v>12</v>
          </cell>
          <cell r="D13" t="str">
            <v>8h</v>
          </cell>
        </row>
        <row r="14">
          <cell r="A14" t="str">
            <v>Auxiliar de Inspeção</v>
          </cell>
          <cell r="B14" t="str">
            <v>13x34</v>
          </cell>
          <cell r="C14">
            <v>13</v>
          </cell>
          <cell r="D14" t="str">
            <v>8h30'</v>
          </cell>
        </row>
        <row r="15">
          <cell r="A15" t="str">
            <v>Auxiliar de Monitoramento</v>
          </cell>
          <cell r="B15" t="str">
            <v>13x35</v>
          </cell>
          <cell r="C15">
            <v>14</v>
          </cell>
          <cell r="D15" t="str">
            <v>8h48'</v>
          </cell>
        </row>
        <row r="16">
          <cell r="A16" t="str">
            <v>Auxiliar de Operações</v>
          </cell>
          <cell r="B16" t="str">
            <v>14x24</v>
          </cell>
          <cell r="C16">
            <v>15</v>
          </cell>
          <cell r="D16" t="str">
            <v>9h</v>
          </cell>
        </row>
        <row r="17">
          <cell r="A17" t="str">
            <v>Auxiliar de Operador de Carga</v>
          </cell>
          <cell r="B17" t="str">
            <v>14x34</v>
          </cell>
          <cell r="C17">
            <v>16</v>
          </cell>
          <cell r="D17" t="str">
            <v>9h33'</v>
          </cell>
        </row>
        <row r="18">
          <cell r="A18" t="str">
            <v>Auxiliar de Serviços Gerais</v>
          </cell>
          <cell r="B18" t="str">
            <v>2x1</v>
          </cell>
          <cell r="C18">
            <v>17</v>
          </cell>
          <cell r="D18" t="str">
            <v>9h48'</v>
          </cell>
        </row>
        <row r="19">
          <cell r="A19" t="str">
            <v>Auxiliar de Supervisão</v>
          </cell>
          <cell r="B19" t="str">
            <v>2x2</v>
          </cell>
          <cell r="C19">
            <v>18</v>
          </cell>
        </row>
        <row r="20">
          <cell r="A20" t="str">
            <v>Bombeiro</v>
          </cell>
          <cell r="B20" t="str">
            <v>2x5</v>
          </cell>
          <cell r="C20">
            <v>19</v>
          </cell>
        </row>
        <row r="21">
          <cell r="A21" t="str">
            <v>Bombeiro Industrial</v>
          </cell>
          <cell r="B21" t="str">
            <v>3x1</v>
          </cell>
          <cell r="C21">
            <v>20</v>
          </cell>
        </row>
        <row r="22">
          <cell r="A22" t="str">
            <v>Bombeiro Líder</v>
          </cell>
          <cell r="B22" t="str">
            <v>4x1</v>
          </cell>
          <cell r="C22">
            <v>21</v>
          </cell>
        </row>
        <row r="23">
          <cell r="A23" t="str">
            <v>Comercial Patrimonial</v>
          </cell>
          <cell r="B23" t="str">
            <v>4x2</v>
          </cell>
          <cell r="C23">
            <v>22</v>
          </cell>
        </row>
        <row r="24">
          <cell r="A24" t="str">
            <v>Contínuo</v>
          </cell>
          <cell r="B24" t="str">
            <v>5x1</v>
          </cell>
          <cell r="C24">
            <v>23</v>
          </cell>
        </row>
        <row r="25">
          <cell r="A25" t="str">
            <v>Controlador de Acesso</v>
          </cell>
          <cell r="B25" t="str">
            <v>5x2</v>
          </cell>
          <cell r="C25">
            <v>24</v>
          </cell>
        </row>
        <row r="26">
          <cell r="A26" t="str">
            <v>Controlador de Acesso Líder</v>
          </cell>
          <cell r="B26" t="str">
            <v>6x1</v>
          </cell>
          <cell r="C26">
            <v>25</v>
          </cell>
        </row>
        <row r="27">
          <cell r="A27" t="str">
            <v>Coordenador</v>
          </cell>
          <cell r="B27" t="str">
            <v>6x12</v>
          </cell>
          <cell r="C27">
            <v>26</v>
          </cell>
        </row>
        <row r="28">
          <cell r="A28" t="str">
            <v>Coordenador VSPP</v>
          </cell>
          <cell r="B28" t="str">
            <v>6x2</v>
          </cell>
          <cell r="C28">
            <v>27</v>
          </cell>
        </row>
        <row r="29">
          <cell r="A29" t="str">
            <v>Coordenador de Seg. Privada</v>
          </cell>
          <cell r="B29" t="str">
            <v>8x40</v>
          </cell>
          <cell r="C29">
            <v>28</v>
          </cell>
        </row>
        <row r="30">
          <cell r="A30" t="str">
            <v>Coordenador Regional</v>
          </cell>
          <cell r="C30">
            <v>29</v>
          </cell>
        </row>
        <row r="31">
          <cell r="A31" t="str">
            <v>Encarregado</v>
          </cell>
          <cell r="C31">
            <v>30</v>
          </cell>
        </row>
        <row r="32">
          <cell r="A32" t="str">
            <v>Engenheiro de Seg.</v>
          </cell>
          <cell r="C32">
            <v>31</v>
          </cell>
        </row>
        <row r="33">
          <cell r="A33" t="str">
            <v>Engenheiro do Trabalho</v>
          </cell>
          <cell r="C33">
            <v>32</v>
          </cell>
        </row>
        <row r="34">
          <cell r="A34" t="str">
            <v>Fiscal de Loja</v>
          </cell>
          <cell r="C34">
            <v>33</v>
          </cell>
        </row>
        <row r="35">
          <cell r="A35" t="str">
            <v>Fiscal de Vigilância Patrimonial</v>
          </cell>
          <cell r="C35">
            <v>34</v>
          </cell>
        </row>
        <row r="36">
          <cell r="A36" t="str">
            <v>Gerente Operacional</v>
          </cell>
          <cell r="C36">
            <v>35</v>
          </cell>
        </row>
        <row r="37">
          <cell r="A37" t="str">
            <v>Guardete</v>
          </cell>
          <cell r="C37">
            <v>36</v>
          </cell>
        </row>
        <row r="38">
          <cell r="A38" t="str">
            <v>Inspetor</v>
          </cell>
          <cell r="C38">
            <v>37</v>
          </cell>
        </row>
        <row r="39">
          <cell r="A39" t="str">
            <v>Inspetor Administrativo</v>
          </cell>
          <cell r="C39">
            <v>38</v>
          </cell>
        </row>
        <row r="40">
          <cell r="A40" t="str">
            <v>Inspetor Chefe</v>
          </cell>
          <cell r="C40">
            <v>39</v>
          </cell>
        </row>
        <row r="41">
          <cell r="A41" t="str">
            <v>Inspetor de Portaria</v>
          </cell>
          <cell r="C41">
            <v>40</v>
          </cell>
        </row>
        <row r="42">
          <cell r="A42" t="str">
            <v>Inspetor de Seg.</v>
          </cell>
          <cell r="C42">
            <v>41</v>
          </cell>
        </row>
        <row r="43">
          <cell r="A43" t="str">
            <v>Inspetor Líder</v>
          </cell>
          <cell r="C43">
            <v>42</v>
          </cell>
        </row>
        <row r="44">
          <cell r="A44" t="str">
            <v>Inspetor Patrimonial</v>
          </cell>
          <cell r="C44">
            <v>43</v>
          </cell>
        </row>
        <row r="45">
          <cell r="A45" t="str">
            <v>Médico</v>
          </cell>
          <cell r="C45">
            <v>44</v>
          </cell>
        </row>
        <row r="46">
          <cell r="A46" t="str">
            <v>Médico do Trabalho</v>
          </cell>
          <cell r="C46">
            <v>45</v>
          </cell>
        </row>
        <row r="47">
          <cell r="A47" t="str">
            <v>Monitor de Equipamento</v>
          </cell>
          <cell r="C47">
            <v>46</v>
          </cell>
        </row>
        <row r="48">
          <cell r="A48" t="str">
            <v>Motorista</v>
          </cell>
          <cell r="C48">
            <v>47</v>
          </cell>
        </row>
        <row r="49">
          <cell r="A49" t="str">
            <v>Operador de Monitoramento</v>
          </cell>
          <cell r="C49">
            <v>48</v>
          </cell>
        </row>
        <row r="50">
          <cell r="A50" t="str">
            <v>Operador de Monitoramento Líder</v>
          </cell>
          <cell r="C50">
            <v>49</v>
          </cell>
        </row>
        <row r="51">
          <cell r="A51" t="str">
            <v>Porteiro</v>
          </cell>
          <cell r="C51">
            <v>50</v>
          </cell>
        </row>
        <row r="52">
          <cell r="A52" t="str">
            <v>Porteiro Líder</v>
          </cell>
          <cell r="C52">
            <v>51</v>
          </cell>
        </row>
        <row r="53">
          <cell r="A53" t="str">
            <v>Porteiro Rendição de Almoço</v>
          </cell>
          <cell r="C53">
            <v>52</v>
          </cell>
        </row>
        <row r="54">
          <cell r="A54" t="str">
            <v>Porteiro Tempo Parcial</v>
          </cell>
          <cell r="C54">
            <v>53</v>
          </cell>
        </row>
        <row r="55">
          <cell r="A55" t="str">
            <v>Recepcionista</v>
          </cell>
          <cell r="C55">
            <v>54</v>
          </cell>
        </row>
        <row r="56">
          <cell r="A56" t="str">
            <v>Recepcionista / Telefonista</v>
          </cell>
          <cell r="C56">
            <v>55</v>
          </cell>
        </row>
        <row r="57">
          <cell r="A57" t="str">
            <v>Recepcionista Bilingue</v>
          </cell>
          <cell r="C57">
            <v>56</v>
          </cell>
        </row>
        <row r="58">
          <cell r="A58" t="str">
            <v>Recepcionista Bilingue - SDU</v>
          </cell>
          <cell r="C58">
            <v>57</v>
          </cell>
        </row>
        <row r="59">
          <cell r="A59" t="str">
            <v>Supervisor</v>
          </cell>
          <cell r="C59">
            <v>58</v>
          </cell>
        </row>
        <row r="60">
          <cell r="A60" t="str">
            <v>Supervisor Administrativo</v>
          </cell>
          <cell r="C60">
            <v>59</v>
          </cell>
        </row>
        <row r="61">
          <cell r="A61" t="str">
            <v>Supervisor Bilingue</v>
          </cell>
          <cell r="C61">
            <v>60</v>
          </cell>
        </row>
        <row r="62">
          <cell r="A62" t="str">
            <v>Supervisor de Seg.</v>
          </cell>
          <cell r="C62">
            <v>61</v>
          </cell>
        </row>
        <row r="63">
          <cell r="A63" t="str">
            <v>Supervisor Monitoramento</v>
          </cell>
          <cell r="C63">
            <v>62</v>
          </cell>
        </row>
        <row r="64">
          <cell r="A64" t="str">
            <v>Supervisor Portaria</v>
          </cell>
          <cell r="C64">
            <v>63</v>
          </cell>
        </row>
        <row r="65">
          <cell r="A65" t="str">
            <v xml:space="preserve">Supervisor </v>
          </cell>
          <cell r="C65">
            <v>64</v>
          </cell>
        </row>
        <row r="66">
          <cell r="A66" t="str">
            <v>Técnico de Seg.</v>
          </cell>
          <cell r="C66">
            <v>65</v>
          </cell>
        </row>
        <row r="67">
          <cell r="A67" t="str">
            <v>Técnico de Seg. do Trabalho</v>
          </cell>
          <cell r="C67">
            <v>66</v>
          </cell>
        </row>
        <row r="68">
          <cell r="A68" t="str">
            <v>Técnico Prevencionista</v>
          </cell>
          <cell r="C68">
            <v>67</v>
          </cell>
        </row>
        <row r="69">
          <cell r="A69" t="str">
            <v>Telefonista - Recepção</v>
          </cell>
          <cell r="C69">
            <v>68</v>
          </cell>
        </row>
        <row r="70">
          <cell r="A70" t="str">
            <v>Vigia</v>
          </cell>
          <cell r="C70">
            <v>69</v>
          </cell>
        </row>
        <row r="71">
          <cell r="A71" t="str">
            <v>Vigilante Bombeiro</v>
          </cell>
          <cell r="C71">
            <v>70</v>
          </cell>
        </row>
        <row r="72">
          <cell r="A72" t="str">
            <v>Vigilante Cobertura de Almoço</v>
          </cell>
          <cell r="C72">
            <v>71</v>
          </cell>
        </row>
        <row r="73">
          <cell r="A73" t="str">
            <v>Vigilante Cond. Residencial</v>
          </cell>
          <cell r="C73">
            <v>72</v>
          </cell>
        </row>
        <row r="74">
          <cell r="A74" t="str">
            <v>Vigilante Condutor Ciclo</v>
          </cell>
          <cell r="C74">
            <v>73</v>
          </cell>
        </row>
        <row r="75">
          <cell r="A75" t="str">
            <v>Vigilante Condutor de Cães</v>
          </cell>
          <cell r="C75">
            <v>74</v>
          </cell>
        </row>
        <row r="76">
          <cell r="A76" t="str">
            <v>Vigilante de Escolta Armada</v>
          </cell>
          <cell r="C76">
            <v>75</v>
          </cell>
        </row>
        <row r="77">
          <cell r="A77" t="str">
            <v>Vigilante Fiscal</v>
          </cell>
          <cell r="C77">
            <v>76</v>
          </cell>
        </row>
        <row r="78">
          <cell r="A78" t="str">
            <v>Vigilante Líder</v>
          </cell>
          <cell r="C78">
            <v>77</v>
          </cell>
        </row>
        <row r="79">
          <cell r="A79" t="str">
            <v>Vigilante Monitor de Seg. Eletrônica</v>
          </cell>
          <cell r="C79">
            <v>78</v>
          </cell>
        </row>
        <row r="80">
          <cell r="A80" t="str">
            <v>Vigilante Motorista</v>
          </cell>
          <cell r="C80">
            <v>79</v>
          </cell>
        </row>
        <row r="81">
          <cell r="A81" t="str">
            <v>Vigilante Patrimonial</v>
          </cell>
          <cell r="C81">
            <v>80</v>
          </cell>
        </row>
        <row r="82">
          <cell r="A82" t="str">
            <v>Vigilante Rendição de Almoço</v>
          </cell>
          <cell r="C82">
            <v>81</v>
          </cell>
        </row>
        <row r="83">
          <cell r="A83" t="str">
            <v>Vigilante SDF</v>
          </cell>
          <cell r="C83">
            <v>82</v>
          </cell>
        </row>
        <row r="84">
          <cell r="A84" t="str">
            <v>Vigilante Supervisor</v>
          </cell>
          <cell r="C84">
            <v>83</v>
          </cell>
        </row>
        <row r="85">
          <cell r="A85" t="str">
            <v>Vigilante Tempo Parcial</v>
          </cell>
          <cell r="C85">
            <v>84</v>
          </cell>
        </row>
        <row r="86">
          <cell r="C86">
            <v>85</v>
          </cell>
        </row>
        <row r="87">
          <cell r="C87">
            <v>86</v>
          </cell>
        </row>
        <row r="88">
          <cell r="C88">
            <v>87</v>
          </cell>
        </row>
        <row r="89">
          <cell r="C89">
            <v>88</v>
          </cell>
        </row>
        <row r="90">
          <cell r="C90">
            <v>89</v>
          </cell>
        </row>
        <row r="91">
          <cell r="C91">
            <v>90</v>
          </cell>
        </row>
        <row r="92">
          <cell r="C92">
            <v>91</v>
          </cell>
        </row>
        <row r="93">
          <cell r="C93">
            <v>92</v>
          </cell>
        </row>
        <row r="94">
          <cell r="C94">
            <v>93</v>
          </cell>
        </row>
        <row r="95">
          <cell r="C95">
            <v>94</v>
          </cell>
        </row>
        <row r="96">
          <cell r="C96">
            <v>95</v>
          </cell>
        </row>
        <row r="97">
          <cell r="C97">
            <v>96</v>
          </cell>
        </row>
        <row r="98">
          <cell r="C98">
            <v>97</v>
          </cell>
        </row>
        <row r="99">
          <cell r="C99">
            <v>98</v>
          </cell>
        </row>
        <row r="100">
          <cell r="C100">
            <v>99</v>
          </cell>
        </row>
        <row r="101">
          <cell r="C101">
            <v>100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áveis"/>
      <sheetName val="Dados Referente à Contratação"/>
      <sheetName val="MÓDULO 1 - Comp. da Remuneração"/>
      <sheetName val="MÓDULO 2 - Benefícios "/>
      <sheetName val="MÓDULO 3 - Insumos Diversos"/>
      <sheetName val="MÓDULO 4 - Encargos Sociais"/>
      <sheetName val="Planilha de Custo de Referência"/>
    </sheetNames>
    <sheetDataSet>
      <sheetData sheetId="0">
        <row r="5">
          <cell r="A5" t="str">
            <v>Acre</v>
          </cell>
        </row>
        <row r="6">
          <cell r="A6" t="str">
            <v>Alagoas</v>
          </cell>
        </row>
        <row r="7">
          <cell r="A7" t="str">
            <v>Amazonas</v>
          </cell>
        </row>
        <row r="8">
          <cell r="A8" t="str">
            <v>Amapá</v>
          </cell>
        </row>
        <row r="9">
          <cell r="A9" t="str">
            <v>Bahia</v>
          </cell>
        </row>
        <row r="10">
          <cell r="A10" t="str">
            <v>Ceará</v>
          </cell>
        </row>
        <row r="11">
          <cell r="A11" t="str">
            <v>Distrito Federal</v>
          </cell>
        </row>
        <row r="12">
          <cell r="A12" t="str">
            <v>Espírito Santo</v>
          </cell>
        </row>
        <row r="13">
          <cell r="A13" t="str">
            <v>Goiás</v>
          </cell>
        </row>
        <row r="14">
          <cell r="A14" t="str">
            <v>Maranhão</v>
          </cell>
        </row>
        <row r="15">
          <cell r="A15" t="str">
            <v>Minas Gerais</v>
          </cell>
        </row>
        <row r="16">
          <cell r="A16" t="str">
            <v>Mato Grosso do Sul</v>
          </cell>
        </row>
        <row r="17">
          <cell r="A17" t="str">
            <v>Mato Grosso</v>
          </cell>
        </row>
        <row r="18">
          <cell r="A18" t="str">
            <v>Pará</v>
          </cell>
        </row>
        <row r="19">
          <cell r="A19" t="str">
            <v>Paraíba</v>
          </cell>
        </row>
        <row r="20">
          <cell r="A20" t="str">
            <v>Pernambuco</v>
          </cell>
        </row>
        <row r="21">
          <cell r="A21" t="str">
            <v>Piauí</v>
          </cell>
        </row>
        <row r="22">
          <cell r="A22" t="str">
            <v>Paraná</v>
          </cell>
        </row>
        <row r="23">
          <cell r="A23" t="str">
            <v>Rio de Janeiro</v>
          </cell>
        </row>
        <row r="24">
          <cell r="A24" t="str">
            <v>Rio de Grande do Norte</v>
          </cell>
        </row>
        <row r="25">
          <cell r="A25" t="str">
            <v>Rondônia</v>
          </cell>
        </row>
        <row r="26">
          <cell r="A26" t="str">
            <v>Roraima</v>
          </cell>
        </row>
        <row r="27">
          <cell r="A27" t="str">
            <v>Rio Grande do Sul</v>
          </cell>
        </row>
        <row r="28">
          <cell r="A28" t="str">
            <v>Santa Catarina</v>
          </cell>
        </row>
        <row r="29">
          <cell r="A29" t="str">
            <v>Sergipe</v>
          </cell>
        </row>
        <row r="30">
          <cell r="A30" t="str">
            <v>São Paulo</v>
          </cell>
        </row>
        <row r="31">
          <cell r="A31" t="str">
            <v>Tocantins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theme="1" tint="0.34998626667073579"/>
    <pageSetUpPr fitToPage="1"/>
  </sheetPr>
  <dimension ref="A1:S196"/>
  <sheetViews>
    <sheetView showGridLines="0" zoomScale="85" zoomScaleNormal="85" workbookViewId="0">
      <pane ySplit="2" topLeftCell="A3" activePane="bottomLeft" state="frozen"/>
      <selection activeCell="C9" sqref="C9"/>
      <selection pane="bottomLeft" activeCell="K8" sqref="K8"/>
    </sheetView>
  </sheetViews>
  <sheetFormatPr defaultColWidth="9.1796875" defaultRowHeight="12.5"/>
  <cols>
    <col min="1" max="1" width="4.1796875" style="15" customWidth="1"/>
    <col min="2" max="2" width="51.54296875" style="15" customWidth="1"/>
    <col min="3" max="3" width="4.54296875" style="15" bestFit="1" customWidth="1"/>
    <col min="4" max="5" width="10.453125" style="15" customWidth="1"/>
    <col min="6" max="6" width="18.1796875" style="15" bestFit="1" customWidth="1"/>
    <col min="7" max="7" width="9.1796875" style="15"/>
    <col min="8" max="8" width="11.26953125" style="15" customWidth="1"/>
    <col min="9" max="13" width="9.1796875" style="15"/>
    <col min="14" max="14" width="9" style="15" customWidth="1"/>
    <col min="15" max="15" width="9.1796875" style="15"/>
    <col min="16" max="16" width="8" style="14" customWidth="1"/>
    <col min="17" max="18" width="9.1796875" style="15"/>
    <col min="19" max="19" width="10.7265625" style="15" bestFit="1" customWidth="1"/>
    <col min="20" max="16384" width="9.1796875" style="15"/>
  </cols>
  <sheetData>
    <row r="1" spans="1:19" ht="23.25" customHeight="1">
      <c r="A1" s="24"/>
      <c r="B1" s="117" t="s">
        <v>226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9" ht="76.5" customHeight="1">
      <c r="A2" s="25" t="s">
        <v>23</v>
      </c>
      <c r="B2" s="16" t="s">
        <v>15</v>
      </c>
      <c r="C2" s="17" t="s">
        <v>16</v>
      </c>
      <c r="D2" s="30" t="s">
        <v>224</v>
      </c>
      <c r="E2" s="30" t="s">
        <v>225</v>
      </c>
      <c r="F2" s="30" t="s">
        <v>66</v>
      </c>
      <c r="G2" s="30" t="s">
        <v>17</v>
      </c>
      <c r="H2" s="30" t="s">
        <v>65</v>
      </c>
      <c r="I2" s="17" t="s">
        <v>222</v>
      </c>
      <c r="J2" s="17" t="s">
        <v>223</v>
      </c>
      <c r="K2" s="17" t="s">
        <v>24</v>
      </c>
      <c r="L2" s="17" t="s">
        <v>25</v>
      </c>
      <c r="M2" s="17" t="s">
        <v>26</v>
      </c>
      <c r="N2" s="17" t="s">
        <v>18</v>
      </c>
      <c r="O2" s="17" t="s">
        <v>27</v>
      </c>
      <c r="P2" s="18" t="s">
        <v>220</v>
      </c>
      <c r="Q2" s="34" t="s">
        <v>221</v>
      </c>
    </row>
    <row r="3" spans="1:19" ht="14.5">
      <c r="A3" s="19">
        <v>1</v>
      </c>
      <c r="B3" s="26" t="s">
        <v>67</v>
      </c>
      <c r="C3" s="20">
        <v>1</v>
      </c>
      <c r="D3" s="27">
        <v>1578.31</v>
      </c>
      <c r="E3" s="37"/>
      <c r="F3" s="22">
        <f>D3</f>
        <v>1578.31</v>
      </c>
      <c r="G3" s="22"/>
      <c r="H3" s="20"/>
      <c r="I3" s="20">
        <v>17.32</v>
      </c>
      <c r="J3" s="35">
        <v>21</v>
      </c>
      <c r="K3" s="20"/>
      <c r="L3" s="20"/>
      <c r="M3" s="20"/>
      <c r="N3" s="22"/>
      <c r="O3" s="22"/>
      <c r="P3" s="23">
        <v>20.18</v>
      </c>
      <c r="R3" s="31"/>
      <c r="S3" s="32"/>
    </row>
    <row r="4" spans="1:19" ht="14.5">
      <c r="A4" s="19">
        <v>2</v>
      </c>
      <c r="B4" s="26" t="s">
        <v>69</v>
      </c>
      <c r="C4" s="20">
        <v>1</v>
      </c>
      <c r="D4" s="21">
        <f t="shared" ref="D4:D10" si="0">$D$3</f>
        <v>1578.31</v>
      </c>
      <c r="E4" s="21"/>
      <c r="F4" s="21">
        <f>(D4/220)*200</f>
        <v>1434.8272727272727</v>
      </c>
      <c r="G4" s="22"/>
      <c r="H4" s="20"/>
      <c r="I4" s="20">
        <v>17.32</v>
      </c>
      <c r="J4" s="35">
        <v>21</v>
      </c>
      <c r="K4" s="20"/>
      <c r="L4" s="20"/>
      <c r="M4" s="20"/>
      <c r="N4" s="22"/>
      <c r="O4" s="22"/>
      <c r="P4" s="23">
        <v>20.18</v>
      </c>
      <c r="R4" s="31"/>
      <c r="S4" s="32"/>
    </row>
    <row r="5" spans="1:19" ht="14.5">
      <c r="A5" s="19">
        <v>3</v>
      </c>
      <c r="B5" s="26" t="s">
        <v>70</v>
      </c>
      <c r="C5" s="20">
        <v>1</v>
      </c>
      <c r="D5" s="21">
        <f t="shared" si="0"/>
        <v>1578.31</v>
      </c>
      <c r="E5" s="21"/>
      <c r="F5" s="21">
        <f>(D5/220)*180</f>
        <v>1291.3445454545454</v>
      </c>
      <c r="G5" s="22"/>
      <c r="H5" s="20"/>
      <c r="I5" s="20">
        <v>17.32</v>
      </c>
      <c r="J5" s="35">
        <v>21</v>
      </c>
      <c r="K5" s="20"/>
      <c r="L5" s="20"/>
      <c r="M5" s="20"/>
      <c r="N5" s="22"/>
      <c r="O5" s="22"/>
      <c r="P5" s="23">
        <v>10.09</v>
      </c>
    </row>
    <row r="6" spans="1:19" ht="14.5">
      <c r="A6" s="19">
        <v>4</v>
      </c>
      <c r="B6" s="26" t="s">
        <v>71</v>
      </c>
      <c r="C6" s="20">
        <v>1</v>
      </c>
      <c r="D6" s="21">
        <f t="shared" si="0"/>
        <v>1578.31</v>
      </c>
      <c r="E6" s="21"/>
      <c r="F6" s="21">
        <f>(D6/220)*165</f>
        <v>1183.7325000000001</v>
      </c>
      <c r="G6" s="22"/>
      <c r="H6" s="20"/>
      <c r="I6" s="20">
        <v>17.32</v>
      </c>
      <c r="J6" s="35">
        <v>21</v>
      </c>
      <c r="K6" s="20"/>
      <c r="L6" s="20"/>
      <c r="M6" s="20"/>
      <c r="N6" s="22"/>
      <c r="O6" s="22"/>
      <c r="P6" s="23">
        <v>10.09</v>
      </c>
    </row>
    <row r="7" spans="1:19" ht="14.5">
      <c r="A7" s="19">
        <v>5</v>
      </c>
      <c r="B7" s="26" t="s">
        <v>72</v>
      </c>
      <c r="C7" s="20">
        <v>1</v>
      </c>
      <c r="D7" s="21">
        <f t="shared" si="0"/>
        <v>1578.31</v>
      </c>
      <c r="E7" s="21"/>
      <c r="F7" s="21">
        <f>(D7/220)*150</f>
        <v>1076.1204545454545</v>
      </c>
      <c r="G7" s="22"/>
      <c r="H7" s="20"/>
      <c r="I7" s="20">
        <v>17.32</v>
      </c>
      <c r="J7" s="35">
        <v>21</v>
      </c>
      <c r="K7" s="20"/>
      <c r="L7" s="20"/>
      <c r="M7" s="20"/>
      <c r="N7" s="22"/>
      <c r="O7" s="22"/>
      <c r="P7" s="23">
        <v>10.09</v>
      </c>
    </row>
    <row r="8" spans="1:19" ht="14.5">
      <c r="A8" s="19">
        <v>6</v>
      </c>
      <c r="B8" s="26" t="s">
        <v>73</v>
      </c>
      <c r="C8" s="20">
        <v>1</v>
      </c>
      <c r="D8" s="21">
        <f t="shared" si="0"/>
        <v>1578.31</v>
      </c>
      <c r="E8" s="21"/>
      <c r="F8" s="21">
        <f>(D8/220)*120</f>
        <v>860.89636363636362</v>
      </c>
      <c r="G8" s="22"/>
      <c r="H8" s="20"/>
      <c r="I8" s="20">
        <v>17.32</v>
      </c>
      <c r="J8" s="35">
        <v>21</v>
      </c>
      <c r="K8" s="20"/>
      <c r="L8" s="20"/>
      <c r="M8" s="20"/>
      <c r="N8" s="22"/>
      <c r="O8" s="22"/>
      <c r="P8" s="23">
        <v>10.09</v>
      </c>
    </row>
    <row r="9" spans="1:19" ht="14.5">
      <c r="A9" s="19">
        <v>7</v>
      </c>
      <c r="B9" s="26" t="s">
        <v>74</v>
      </c>
      <c r="C9" s="20">
        <v>1</v>
      </c>
      <c r="D9" s="21">
        <f t="shared" si="0"/>
        <v>1578.31</v>
      </c>
      <c r="E9" s="21"/>
      <c r="F9" s="21">
        <f>(D9/220)*110</f>
        <v>789.15499999999997</v>
      </c>
      <c r="G9" s="22"/>
      <c r="H9" s="20"/>
      <c r="I9" s="20">
        <v>17.32</v>
      </c>
      <c r="J9" s="35">
        <v>21</v>
      </c>
      <c r="K9" s="20"/>
      <c r="L9" s="20"/>
      <c r="M9" s="20"/>
      <c r="N9" s="22"/>
      <c r="O9" s="22"/>
      <c r="P9" s="23">
        <v>10.09</v>
      </c>
    </row>
    <row r="10" spans="1:19" ht="14.5">
      <c r="A10" s="19">
        <v>8</v>
      </c>
      <c r="B10" s="26" t="s">
        <v>75</v>
      </c>
      <c r="C10" s="20">
        <v>1</v>
      </c>
      <c r="D10" s="21">
        <f t="shared" si="0"/>
        <v>1578.31</v>
      </c>
      <c r="E10" s="21"/>
      <c r="F10" s="21">
        <f>(D10/220)*100</f>
        <v>717.41363636363633</v>
      </c>
      <c r="G10" s="22"/>
      <c r="H10" s="20"/>
      <c r="I10" s="20">
        <v>17.32</v>
      </c>
      <c r="J10" s="35">
        <v>21</v>
      </c>
      <c r="K10" s="20"/>
      <c r="L10" s="20"/>
      <c r="M10" s="20"/>
      <c r="N10" s="22"/>
      <c r="O10" s="22"/>
      <c r="P10" s="23">
        <v>10.09</v>
      </c>
    </row>
    <row r="11" spans="1:19" ht="14.5">
      <c r="A11" s="19">
        <v>9</v>
      </c>
      <c r="B11" s="26" t="s">
        <v>19</v>
      </c>
      <c r="C11" s="20">
        <v>1</v>
      </c>
      <c r="D11" s="27">
        <v>1326.39</v>
      </c>
      <c r="E11" s="37"/>
      <c r="F11" s="21">
        <f>D11</f>
        <v>1326.39</v>
      </c>
      <c r="G11" s="19"/>
      <c r="H11" s="20"/>
      <c r="I11" s="20">
        <v>17.32</v>
      </c>
      <c r="J11" s="35">
        <v>21</v>
      </c>
      <c r="K11" s="20"/>
      <c r="L11" s="20"/>
      <c r="M11" s="20"/>
      <c r="N11" s="22"/>
      <c r="O11" s="22"/>
      <c r="P11" s="23">
        <v>10.09</v>
      </c>
    </row>
    <row r="12" spans="1:19" ht="14.5">
      <c r="A12" s="19">
        <v>10</v>
      </c>
      <c r="B12" s="26" t="s">
        <v>28</v>
      </c>
      <c r="C12" s="20">
        <v>1</v>
      </c>
      <c r="D12" s="21">
        <f>D11</f>
        <v>1326.39</v>
      </c>
      <c r="E12" s="21"/>
      <c r="F12" s="21">
        <f>(D12/180)*150</f>
        <v>1105.325</v>
      </c>
      <c r="G12" s="19"/>
      <c r="H12" s="20"/>
      <c r="I12" s="20">
        <v>17.32</v>
      </c>
      <c r="J12" s="35">
        <v>21</v>
      </c>
      <c r="K12" s="20"/>
      <c r="L12" s="20"/>
      <c r="M12" s="20"/>
      <c r="N12" s="22"/>
      <c r="O12" s="22"/>
      <c r="P12" s="23">
        <v>10.09</v>
      </c>
    </row>
    <row r="13" spans="1:19" ht="14.5">
      <c r="A13" s="19">
        <v>11</v>
      </c>
      <c r="B13" s="26" t="s">
        <v>68</v>
      </c>
      <c r="C13" s="20">
        <v>1</v>
      </c>
      <c r="D13" s="27">
        <v>1582.27</v>
      </c>
      <c r="E13" s="37"/>
      <c r="F13" s="22">
        <f>D13</f>
        <v>1582.27</v>
      </c>
      <c r="G13" s="19"/>
      <c r="H13" s="20"/>
      <c r="I13" s="20">
        <v>17.32</v>
      </c>
      <c r="J13" s="35">
        <v>21</v>
      </c>
      <c r="K13" s="20"/>
      <c r="L13" s="20"/>
      <c r="M13" s="20"/>
      <c r="N13" s="22"/>
      <c r="O13" s="22"/>
      <c r="P13" s="23">
        <v>20.18</v>
      </c>
    </row>
    <row r="14" spans="1:19" ht="14.5">
      <c r="A14" s="19">
        <v>12</v>
      </c>
      <c r="B14" s="26" t="s">
        <v>76</v>
      </c>
      <c r="C14" s="20">
        <v>1</v>
      </c>
      <c r="D14" s="21">
        <f t="shared" ref="D14:D20" si="1">$D$152</f>
        <v>1485.67</v>
      </c>
      <c r="E14" s="21"/>
      <c r="F14" s="21">
        <f>(D14/220)*200</f>
        <v>1350.609090909091</v>
      </c>
      <c r="G14" s="19"/>
      <c r="H14" s="20"/>
      <c r="I14" s="20">
        <v>17.32</v>
      </c>
      <c r="J14" s="35">
        <v>21</v>
      </c>
      <c r="K14" s="20"/>
      <c r="L14" s="20"/>
      <c r="M14" s="20"/>
      <c r="N14" s="22"/>
      <c r="O14" s="22"/>
      <c r="P14" s="23">
        <v>20.18</v>
      </c>
    </row>
    <row r="15" spans="1:19" ht="14.5">
      <c r="A15" s="19">
        <v>13</v>
      </c>
      <c r="B15" s="26" t="s">
        <v>77</v>
      </c>
      <c r="C15" s="20">
        <v>1</v>
      </c>
      <c r="D15" s="21">
        <f t="shared" si="1"/>
        <v>1485.67</v>
      </c>
      <c r="E15" s="21"/>
      <c r="F15" s="21">
        <f>(D15/220)*180</f>
        <v>1215.5481818181818</v>
      </c>
      <c r="G15" s="19"/>
      <c r="H15" s="20"/>
      <c r="I15" s="20">
        <v>17.32</v>
      </c>
      <c r="J15" s="35">
        <v>21</v>
      </c>
      <c r="K15" s="20"/>
      <c r="L15" s="20"/>
      <c r="M15" s="20"/>
      <c r="N15" s="22"/>
      <c r="O15" s="22"/>
      <c r="P15" s="23">
        <v>10.09</v>
      </c>
    </row>
    <row r="16" spans="1:19" ht="14.5">
      <c r="A16" s="19">
        <v>14</v>
      </c>
      <c r="B16" s="26" t="s">
        <v>78</v>
      </c>
      <c r="C16" s="20">
        <v>1</v>
      </c>
      <c r="D16" s="21">
        <f t="shared" si="1"/>
        <v>1485.67</v>
      </c>
      <c r="E16" s="21"/>
      <c r="F16" s="21">
        <f>(D16/220)*165</f>
        <v>1114.2525000000001</v>
      </c>
      <c r="G16" s="19"/>
      <c r="H16" s="20"/>
      <c r="I16" s="20">
        <v>17.32</v>
      </c>
      <c r="J16" s="35">
        <v>21</v>
      </c>
      <c r="K16" s="20"/>
      <c r="L16" s="20"/>
      <c r="M16" s="20"/>
      <c r="N16" s="22"/>
      <c r="O16" s="22"/>
      <c r="P16" s="23">
        <v>10.09</v>
      </c>
    </row>
    <row r="17" spans="1:16" ht="14.5">
      <c r="A17" s="19">
        <v>15</v>
      </c>
      <c r="B17" s="26" t="s">
        <v>79</v>
      </c>
      <c r="C17" s="20">
        <v>1</v>
      </c>
      <c r="D17" s="21">
        <f t="shared" si="1"/>
        <v>1485.67</v>
      </c>
      <c r="E17" s="21"/>
      <c r="F17" s="21">
        <f>(D17/220)*150</f>
        <v>1012.9568181818182</v>
      </c>
      <c r="G17" s="19"/>
      <c r="H17" s="20"/>
      <c r="I17" s="20">
        <v>17.32</v>
      </c>
      <c r="J17" s="35">
        <v>21</v>
      </c>
      <c r="K17" s="20"/>
      <c r="L17" s="20"/>
      <c r="M17" s="20"/>
      <c r="N17" s="22"/>
      <c r="O17" s="22"/>
      <c r="P17" s="23">
        <v>10.09</v>
      </c>
    </row>
    <row r="18" spans="1:16" ht="14.5">
      <c r="A18" s="19">
        <v>16</v>
      </c>
      <c r="B18" s="26" t="s">
        <v>80</v>
      </c>
      <c r="C18" s="20">
        <v>1</v>
      </c>
      <c r="D18" s="21">
        <f t="shared" si="1"/>
        <v>1485.67</v>
      </c>
      <c r="E18" s="21"/>
      <c r="F18" s="21">
        <f>(D18/220)*120</f>
        <v>810.36545454545455</v>
      </c>
      <c r="G18" s="19"/>
      <c r="H18" s="20"/>
      <c r="I18" s="20">
        <v>17.32</v>
      </c>
      <c r="J18" s="35">
        <v>21</v>
      </c>
      <c r="K18" s="20"/>
      <c r="L18" s="20"/>
      <c r="M18" s="20"/>
      <c r="N18" s="22"/>
      <c r="O18" s="22"/>
      <c r="P18" s="23">
        <v>10.09</v>
      </c>
    </row>
    <row r="19" spans="1:16" ht="14.5">
      <c r="A19" s="19">
        <v>17</v>
      </c>
      <c r="B19" s="26" t="s">
        <v>81</v>
      </c>
      <c r="C19" s="20">
        <v>1</v>
      </c>
      <c r="D19" s="21">
        <f t="shared" si="1"/>
        <v>1485.67</v>
      </c>
      <c r="E19" s="21"/>
      <c r="F19" s="21">
        <f>(D19/220)*110</f>
        <v>742.83500000000004</v>
      </c>
      <c r="G19" s="19"/>
      <c r="H19" s="20"/>
      <c r="I19" s="20">
        <v>17.32</v>
      </c>
      <c r="J19" s="35">
        <v>21</v>
      </c>
      <c r="K19" s="20"/>
      <c r="L19" s="20"/>
      <c r="M19" s="20"/>
      <c r="N19" s="22"/>
      <c r="O19" s="22"/>
      <c r="P19" s="23">
        <v>10.09</v>
      </c>
    </row>
    <row r="20" spans="1:16" ht="14.5">
      <c r="A20" s="19">
        <v>18</v>
      </c>
      <c r="B20" s="26" t="s">
        <v>82</v>
      </c>
      <c r="C20" s="20">
        <v>1</v>
      </c>
      <c r="D20" s="21">
        <f t="shared" si="1"/>
        <v>1485.67</v>
      </c>
      <c r="E20" s="21"/>
      <c r="F20" s="21">
        <f>(D20/220)*100</f>
        <v>675.30454545454552</v>
      </c>
      <c r="G20" s="19"/>
      <c r="H20" s="20"/>
      <c r="I20" s="20">
        <v>17.32</v>
      </c>
      <c r="J20" s="35">
        <v>21</v>
      </c>
      <c r="K20" s="20"/>
      <c r="L20" s="20"/>
      <c r="M20" s="20"/>
      <c r="N20" s="22"/>
      <c r="O20" s="22"/>
      <c r="P20" s="23">
        <v>10.09</v>
      </c>
    </row>
    <row r="21" spans="1:16" ht="14.5">
      <c r="A21" s="19">
        <v>19</v>
      </c>
      <c r="B21" s="26" t="s">
        <v>83</v>
      </c>
      <c r="C21" s="20">
        <v>1</v>
      </c>
      <c r="D21" s="27">
        <v>1314.09</v>
      </c>
      <c r="E21" s="37"/>
      <c r="F21" s="22">
        <f>D21</f>
        <v>1314.09</v>
      </c>
      <c r="G21" s="19"/>
      <c r="H21" s="20"/>
      <c r="I21" s="20">
        <v>17.32</v>
      </c>
      <c r="J21" s="35">
        <v>21</v>
      </c>
      <c r="K21" s="20"/>
      <c r="L21" s="20"/>
      <c r="M21" s="20"/>
      <c r="N21" s="22"/>
      <c r="O21" s="22"/>
      <c r="P21" s="23">
        <v>20.18</v>
      </c>
    </row>
    <row r="22" spans="1:16" ht="14.5">
      <c r="A22" s="19">
        <v>20</v>
      </c>
      <c r="B22" s="26" t="s">
        <v>84</v>
      </c>
      <c r="C22" s="20">
        <v>1</v>
      </c>
      <c r="D22" s="21">
        <f t="shared" ref="D22:D28" si="2">$D$21</f>
        <v>1314.09</v>
      </c>
      <c r="E22" s="21"/>
      <c r="F22" s="21">
        <f>(D22/220)*200</f>
        <v>1194.6272727272726</v>
      </c>
      <c r="G22" s="19"/>
      <c r="H22" s="20"/>
      <c r="I22" s="20">
        <v>17.32</v>
      </c>
      <c r="J22" s="35">
        <v>21</v>
      </c>
      <c r="K22" s="20"/>
      <c r="L22" s="20"/>
      <c r="M22" s="20"/>
      <c r="N22" s="22"/>
      <c r="O22" s="22"/>
      <c r="P22" s="23">
        <v>20.18</v>
      </c>
    </row>
    <row r="23" spans="1:16" ht="14.5">
      <c r="A23" s="19">
        <v>21</v>
      </c>
      <c r="B23" s="26" t="s">
        <v>85</v>
      </c>
      <c r="C23" s="20">
        <v>1</v>
      </c>
      <c r="D23" s="21">
        <f t="shared" si="2"/>
        <v>1314.09</v>
      </c>
      <c r="E23" s="21"/>
      <c r="F23" s="21">
        <f>(D23/220)*180</f>
        <v>1075.1645454545453</v>
      </c>
      <c r="G23" s="19"/>
      <c r="H23" s="20"/>
      <c r="I23" s="20">
        <v>17.32</v>
      </c>
      <c r="J23" s="35">
        <v>21</v>
      </c>
      <c r="K23" s="20"/>
      <c r="L23" s="20"/>
      <c r="M23" s="20"/>
      <c r="N23" s="22"/>
      <c r="O23" s="22"/>
      <c r="P23" s="23">
        <v>10.09</v>
      </c>
    </row>
    <row r="24" spans="1:16" ht="14.5">
      <c r="A24" s="19">
        <v>22</v>
      </c>
      <c r="B24" s="26" t="s">
        <v>86</v>
      </c>
      <c r="C24" s="20">
        <v>1</v>
      </c>
      <c r="D24" s="21">
        <f t="shared" si="2"/>
        <v>1314.09</v>
      </c>
      <c r="E24" s="21"/>
      <c r="F24" s="21">
        <f>(D24/220)*165</f>
        <v>985.56749999999988</v>
      </c>
      <c r="G24" s="19"/>
      <c r="H24" s="20"/>
      <c r="I24" s="20">
        <v>17.32</v>
      </c>
      <c r="J24" s="35">
        <v>21</v>
      </c>
      <c r="K24" s="20"/>
      <c r="L24" s="20"/>
      <c r="M24" s="20"/>
      <c r="N24" s="22"/>
      <c r="O24" s="22"/>
      <c r="P24" s="23">
        <v>10.09</v>
      </c>
    </row>
    <row r="25" spans="1:16" ht="14.5">
      <c r="A25" s="19">
        <v>23</v>
      </c>
      <c r="B25" s="26" t="s">
        <v>87</v>
      </c>
      <c r="C25" s="20">
        <v>1</v>
      </c>
      <c r="D25" s="21">
        <f t="shared" si="2"/>
        <v>1314.09</v>
      </c>
      <c r="E25" s="21"/>
      <c r="F25" s="21">
        <f>(D25/220)*150</f>
        <v>895.97045454545446</v>
      </c>
      <c r="G25" s="19"/>
      <c r="H25" s="20"/>
      <c r="I25" s="20">
        <v>17.32</v>
      </c>
      <c r="J25" s="35">
        <v>21</v>
      </c>
      <c r="K25" s="20"/>
      <c r="L25" s="20"/>
      <c r="M25" s="20"/>
      <c r="N25" s="22"/>
      <c r="O25" s="22"/>
      <c r="P25" s="23">
        <v>10.09</v>
      </c>
    </row>
    <row r="26" spans="1:16" ht="14.5">
      <c r="A26" s="19">
        <v>24</v>
      </c>
      <c r="B26" s="26" t="s">
        <v>88</v>
      </c>
      <c r="C26" s="20">
        <v>1</v>
      </c>
      <c r="D26" s="21">
        <f t="shared" si="2"/>
        <v>1314.09</v>
      </c>
      <c r="E26" s="21"/>
      <c r="F26" s="21">
        <f>(D26/220)*120</f>
        <v>716.77636363636361</v>
      </c>
      <c r="G26" s="19"/>
      <c r="H26" s="20"/>
      <c r="I26" s="20">
        <v>17.32</v>
      </c>
      <c r="J26" s="35">
        <v>21</v>
      </c>
      <c r="K26" s="20"/>
      <c r="L26" s="20"/>
      <c r="M26" s="20"/>
      <c r="N26" s="22"/>
      <c r="O26" s="22"/>
      <c r="P26" s="23">
        <v>10.09</v>
      </c>
    </row>
    <row r="27" spans="1:16" ht="14.5">
      <c r="A27" s="19">
        <v>25</v>
      </c>
      <c r="B27" s="26" t="s">
        <v>89</v>
      </c>
      <c r="C27" s="20">
        <v>1</v>
      </c>
      <c r="D27" s="21">
        <f t="shared" si="2"/>
        <v>1314.09</v>
      </c>
      <c r="E27" s="21"/>
      <c r="F27" s="21">
        <f>(D27/220)*110</f>
        <v>657.04499999999996</v>
      </c>
      <c r="G27" s="19"/>
      <c r="H27" s="20"/>
      <c r="I27" s="20">
        <v>17.32</v>
      </c>
      <c r="J27" s="35">
        <v>21</v>
      </c>
      <c r="K27" s="20"/>
      <c r="L27" s="20"/>
      <c r="M27" s="20"/>
      <c r="N27" s="22"/>
      <c r="O27" s="22"/>
      <c r="P27" s="23">
        <v>10.09</v>
      </c>
    </row>
    <row r="28" spans="1:16" ht="14.5">
      <c r="A28" s="19">
        <v>26</v>
      </c>
      <c r="B28" s="26" t="s">
        <v>90</v>
      </c>
      <c r="C28" s="20">
        <v>1</v>
      </c>
      <c r="D28" s="21">
        <f t="shared" si="2"/>
        <v>1314.09</v>
      </c>
      <c r="E28" s="21"/>
      <c r="F28" s="21">
        <f>(D28/220)*100</f>
        <v>597.31363636363631</v>
      </c>
      <c r="G28" s="19"/>
      <c r="H28" s="20"/>
      <c r="I28" s="20">
        <v>17.32</v>
      </c>
      <c r="J28" s="35">
        <v>21</v>
      </c>
      <c r="K28" s="20"/>
      <c r="L28" s="20"/>
      <c r="M28" s="20"/>
      <c r="N28" s="22"/>
      <c r="O28" s="22"/>
      <c r="P28" s="23">
        <v>10.09</v>
      </c>
    </row>
    <row r="29" spans="1:16" ht="14.5">
      <c r="A29" s="19">
        <v>27</v>
      </c>
      <c r="B29" s="28" t="s">
        <v>91</v>
      </c>
      <c r="C29" s="20">
        <v>1</v>
      </c>
      <c r="D29" s="27">
        <v>1717.39</v>
      </c>
      <c r="E29" s="37"/>
      <c r="F29" s="22">
        <f>D29</f>
        <v>1717.39</v>
      </c>
      <c r="G29" s="22"/>
      <c r="H29" s="20"/>
      <c r="I29" s="20">
        <v>17.32</v>
      </c>
      <c r="J29" s="35">
        <v>21</v>
      </c>
      <c r="K29" s="20"/>
      <c r="L29" s="20"/>
      <c r="M29" s="20"/>
      <c r="N29" s="22"/>
      <c r="O29" s="22"/>
      <c r="P29" s="23">
        <v>20.18</v>
      </c>
    </row>
    <row r="30" spans="1:16" ht="14.5">
      <c r="A30" s="19">
        <v>28</v>
      </c>
      <c r="B30" s="28" t="s">
        <v>92</v>
      </c>
      <c r="C30" s="20">
        <v>1</v>
      </c>
      <c r="D30" s="21">
        <f t="shared" ref="D30:D36" si="3">$D$29</f>
        <v>1717.39</v>
      </c>
      <c r="E30" s="21"/>
      <c r="F30" s="21">
        <f>(D30/220)*200</f>
        <v>1561.2636363636364</v>
      </c>
      <c r="G30" s="33"/>
      <c r="H30" s="20"/>
      <c r="I30" s="20">
        <v>17.32</v>
      </c>
      <c r="J30" s="35">
        <v>21</v>
      </c>
      <c r="K30" s="20"/>
      <c r="L30" s="20"/>
      <c r="M30" s="20"/>
      <c r="N30" s="22"/>
      <c r="O30" s="22"/>
      <c r="P30" s="23">
        <v>20.18</v>
      </c>
    </row>
    <row r="31" spans="1:16" ht="14.5">
      <c r="A31" s="19">
        <v>29</v>
      </c>
      <c r="B31" s="28" t="s">
        <v>93</v>
      </c>
      <c r="C31" s="20">
        <v>1</v>
      </c>
      <c r="D31" s="21">
        <f t="shared" si="3"/>
        <v>1717.39</v>
      </c>
      <c r="E31" s="21"/>
      <c r="F31" s="21">
        <f>(D31/220)*180</f>
        <v>1405.1372727272728</v>
      </c>
      <c r="G31" s="33"/>
      <c r="H31" s="20"/>
      <c r="I31" s="20">
        <v>17.32</v>
      </c>
      <c r="J31" s="35">
        <v>21</v>
      </c>
      <c r="K31" s="20"/>
      <c r="L31" s="20"/>
      <c r="M31" s="20"/>
      <c r="N31" s="22"/>
      <c r="O31" s="22"/>
      <c r="P31" s="23">
        <v>10.09</v>
      </c>
    </row>
    <row r="32" spans="1:16" ht="14.5">
      <c r="A32" s="19">
        <v>30</v>
      </c>
      <c r="B32" s="28" t="s">
        <v>94</v>
      </c>
      <c r="C32" s="20">
        <v>1</v>
      </c>
      <c r="D32" s="21">
        <f t="shared" si="3"/>
        <v>1717.39</v>
      </c>
      <c r="E32" s="21"/>
      <c r="F32" s="21">
        <f>(D32/220)*165</f>
        <v>1288.0425</v>
      </c>
      <c r="G32" s="33"/>
      <c r="H32" s="20"/>
      <c r="I32" s="20">
        <v>17.32</v>
      </c>
      <c r="J32" s="35">
        <v>21</v>
      </c>
      <c r="K32" s="20"/>
      <c r="L32" s="20"/>
      <c r="M32" s="20"/>
      <c r="N32" s="22"/>
      <c r="O32" s="22"/>
      <c r="P32" s="23">
        <v>10.09</v>
      </c>
    </row>
    <row r="33" spans="1:16" ht="14.5">
      <c r="A33" s="19">
        <v>31</v>
      </c>
      <c r="B33" s="28" t="s">
        <v>95</v>
      </c>
      <c r="C33" s="20">
        <v>1</v>
      </c>
      <c r="D33" s="21">
        <f t="shared" si="3"/>
        <v>1717.39</v>
      </c>
      <c r="E33" s="21"/>
      <c r="F33" s="21">
        <f>(D33/220)*150</f>
        <v>1170.9477272727272</v>
      </c>
      <c r="G33" s="33"/>
      <c r="H33" s="20"/>
      <c r="I33" s="20">
        <v>17.32</v>
      </c>
      <c r="J33" s="35">
        <v>21</v>
      </c>
      <c r="K33" s="20"/>
      <c r="L33" s="20"/>
      <c r="M33" s="20"/>
      <c r="N33" s="22"/>
      <c r="O33" s="22"/>
      <c r="P33" s="23">
        <v>10.09</v>
      </c>
    </row>
    <row r="34" spans="1:16" ht="14.5">
      <c r="A34" s="19">
        <v>32</v>
      </c>
      <c r="B34" s="28" t="s">
        <v>96</v>
      </c>
      <c r="C34" s="20">
        <v>1</v>
      </c>
      <c r="D34" s="21">
        <f t="shared" si="3"/>
        <v>1717.39</v>
      </c>
      <c r="E34" s="21"/>
      <c r="F34" s="21">
        <f>(D34/220)*120</f>
        <v>936.75818181818181</v>
      </c>
      <c r="G34" s="33"/>
      <c r="H34" s="20"/>
      <c r="I34" s="20">
        <v>17.32</v>
      </c>
      <c r="J34" s="35">
        <v>21</v>
      </c>
      <c r="K34" s="20"/>
      <c r="L34" s="20"/>
      <c r="M34" s="20"/>
      <c r="N34" s="22"/>
      <c r="O34" s="22"/>
      <c r="P34" s="23">
        <v>10.09</v>
      </c>
    </row>
    <row r="35" spans="1:16" ht="14.5">
      <c r="A35" s="19">
        <v>33</v>
      </c>
      <c r="B35" s="28" t="s">
        <v>97</v>
      </c>
      <c r="C35" s="20">
        <v>1</v>
      </c>
      <c r="D35" s="21">
        <f t="shared" si="3"/>
        <v>1717.39</v>
      </c>
      <c r="E35" s="21"/>
      <c r="F35" s="21">
        <f>(D35/220)*110</f>
        <v>858.69500000000005</v>
      </c>
      <c r="G35" s="33"/>
      <c r="H35" s="20"/>
      <c r="I35" s="20">
        <v>17.32</v>
      </c>
      <c r="J35" s="35">
        <v>21</v>
      </c>
      <c r="K35" s="20"/>
      <c r="L35" s="20"/>
      <c r="M35" s="20"/>
      <c r="N35" s="22"/>
      <c r="O35" s="22"/>
      <c r="P35" s="23">
        <v>10.09</v>
      </c>
    </row>
    <row r="36" spans="1:16" ht="14.5">
      <c r="A36" s="19">
        <v>34</v>
      </c>
      <c r="B36" s="28" t="s">
        <v>98</v>
      </c>
      <c r="C36" s="20">
        <v>1</v>
      </c>
      <c r="D36" s="21">
        <f t="shared" si="3"/>
        <v>1717.39</v>
      </c>
      <c r="E36" s="21"/>
      <c r="F36" s="21">
        <f>(D36/220)*100</f>
        <v>780.63181818181818</v>
      </c>
      <c r="G36" s="33"/>
      <c r="H36" s="20"/>
      <c r="I36" s="20">
        <v>17.32</v>
      </c>
      <c r="J36" s="35">
        <v>21</v>
      </c>
      <c r="K36" s="20"/>
      <c r="L36" s="20"/>
      <c r="M36" s="20"/>
      <c r="N36" s="22"/>
      <c r="O36" s="22"/>
      <c r="P36" s="23">
        <v>10.09</v>
      </c>
    </row>
    <row r="37" spans="1:16" ht="14.5">
      <c r="A37" s="19">
        <v>35</v>
      </c>
      <c r="B37" s="28" t="s">
        <v>99</v>
      </c>
      <c r="C37" s="20">
        <v>1</v>
      </c>
      <c r="D37" s="27">
        <v>1314.09</v>
      </c>
      <c r="E37" s="37"/>
      <c r="F37" s="22">
        <f>D37</f>
        <v>1314.09</v>
      </c>
      <c r="G37" s="33"/>
      <c r="H37" s="20"/>
      <c r="I37" s="20">
        <v>17.32</v>
      </c>
      <c r="J37" s="35">
        <v>21</v>
      </c>
      <c r="K37" s="20"/>
      <c r="L37" s="20"/>
      <c r="M37" s="20"/>
      <c r="N37" s="22"/>
      <c r="O37" s="22"/>
      <c r="P37" s="23">
        <v>20.18</v>
      </c>
    </row>
    <row r="38" spans="1:16" ht="14.5">
      <c r="A38" s="19">
        <v>36</v>
      </c>
      <c r="B38" s="28" t="s">
        <v>100</v>
      </c>
      <c r="C38" s="20">
        <v>1</v>
      </c>
      <c r="D38" s="21">
        <f t="shared" ref="D38:D44" si="4">$D$37</f>
        <v>1314.09</v>
      </c>
      <c r="E38" s="21"/>
      <c r="F38" s="21">
        <f>(D38/220)*200</f>
        <v>1194.6272727272726</v>
      </c>
      <c r="G38" s="33"/>
      <c r="H38" s="20"/>
      <c r="I38" s="20">
        <v>17.32</v>
      </c>
      <c r="J38" s="35">
        <v>21</v>
      </c>
      <c r="K38" s="20"/>
      <c r="L38" s="20"/>
      <c r="M38" s="20"/>
      <c r="N38" s="22"/>
      <c r="O38" s="22"/>
      <c r="P38" s="23">
        <v>20.18</v>
      </c>
    </row>
    <row r="39" spans="1:16" ht="14.5">
      <c r="A39" s="19">
        <v>37</v>
      </c>
      <c r="B39" s="28" t="s">
        <v>101</v>
      </c>
      <c r="C39" s="20">
        <v>1</v>
      </c>
      <c r="D39" s="21">
        <f t="shared" si="4"/>
        <v>1314.09</v>
      </c>
      <c r="E39" s="21"/>
      <c r="F39" s="21">
        <f>(D39/220)*180</f>
        <v>1075.1645454545453</v>
      </c>
      <c r="G39" s="33"/>
      <c r="H39" s="20"/>
      <c r="I39" s="20">
        <v>17.32</v>
      </c>
      <c r="J39" s="35">
        <v>21</v>
      </c>
      <c r="K39" s="20"/>
      <c r="L39" s="20"/>
      <c r="M39" s="20"/>
      <c r="N39" s="22"/>
      <c r="O39" s="22"/>
      <c r="P39" s="23">
        <v>10.09</v>
      </c>
    </row>
    <row r="40" spans="1:16" ht="14.5">
      <c r="A40" s="19">
        <v>38</v>
      </c>
      <c r="B40" s="28" t="s">
        <v>102</v>
      </c>
      <c r="C40" s="20">
        <v>1</v>
      </c>
      <c r="D40" s="21">
        <f t="shared" si="4"/>
        <v>1314.09</v>
      </c>
      <c r="E40" s="21"/>
      <c r="F40" s="21">
        <f>(D40/220)*165</f>
        <v>985.56749999999988</v>
      </c>
      <c r="G40" s="33"/>
      <c r="H40" s="20"/>
      <c r="I40" s="20">
        <v>17.32</v>
      </c>
      <c r="J40" s="35">
        <v>21</v>
      </c>
      <c r="K40" s="20"/>
      <c r="L40" s="20"/>
      <c r="M40" s="20"/>
      <c r="N40" s="22"/>
      <c r="O40" s="22"/>
      <c r="P40" s="23">
        <v>10.09</v>
      </c>
    </row>
    <row r="41" spans="1:16" ht="14.5">
      <c r="A41" s="19">
        <v>39</v>
      </c>
      <c r="B41" s="28" t="s">
        <v>103</v>
      </c>
      <c r="C41" s="20">
        <v>1</v>
      </c>
      <c r="D41" s="21">
        <f t="shared" si="4"/>
        <v>1314.09</v>
      </c>
      <c r="E41" s="21"/>
      <c r="F41" s="21">
        <f>(D41/220)*150</f>
        <v>895.97045454545446</v>
      </c>
      <c r="G41" s="33"/>
      <c r="H41" s="20"/>
      <c r="I41" s="20">
        <v>17.32</v>
      </c>
      <c r="J41" s="35">
        <v>21</v>
      </c>
      <c r="K41" s="20"/>
      <c r="L41" s="20"/>
      <c r="M41" s="20"/>
      <c r="N41" s="22"/>
      <c r="O41" s="22"/>
      <c r="P41" s="23">
        <v>10.09</v>
      </c>
    </row>
    <row r="42" spans="1:16" ht="14.5">
      <c r="A42" s="19">
        <v>40</v>
      </c>
      <c r="B42" s="28" t="s">
        <v>104</v>
      </c>
      <c r="C42" s="20">
        <v>1</v>
      </c>
      <c r="D42" s="21">
        <f t="shared" si="4"/>
        <v>1314.09</v>
      </c>
      <c r="E42" s="21"/>
      <c r="F42" s="21">
        <f>(D42/220)*120</f>
        <v>716.77636363636361</v>
      </c>
      <c r="G42" s="33"/>
      <c r="H42" s="20"/>
      <c r="I42" s="20">
        <v>17.32</v>
      </c>
      <c r="J42" s="35">
        <v>21</v>
      </c>
      <c r="K42" s="20"/>
      <c r="L42" s="20"/>
      <c r="M42" s="20"/>
      <c r="N42" s="22"/>
      <c r="O42" s="22"/>
      <c r="P42" s="23">
        <v>10.09</v>
      </c>
    </row>
    <row r="43" spans="1:16" ht="14.5">
      <c r="A43" s="19">
        <v>41</v>
      </c>
      <c r="B43" s="28" t="s">
        <v>105</v>
      </c>
      <c r="C43" s="20">
        <v>1</v>
      </c>
      <c r="D43" s="21">
        <f t="shared" si="4"/>
        <v>1314.09</v>
      </c>
      <c r="E43" s="21"/>
      <c r="F43" s="21">
        <f>(D43/220)*110</f>
        <v>657.04499999999996</v>
      </c>
      <c r="G43" s="33"/>
      <c r="H43" s="20"/>
      <c r="I43" s="20">
        <v>17.32</v>
      </c>
      <c r="J43" s="35">
        <v>21</v>
      </c>
      <c r="K43" s="20"/>
      <c r="L43" s="20"/>
      <c r="M43" s="20"/>
      <c r="N43" s="22"/>
      <c r="O43" s="22"/>
      <c r="P43" s="23">
        <v>10.09</v>
      </c>
    </row>
    <row r="44" spans="1:16" ht="14.5">
      <c r="A44" s="19">
        <v>42</v>
      </c>
      <c r="B44" s="28" t="s">
        <v>106</v>
      </c>
      <c r="C44" s="20">
        <v>1</v>
      </c>
      <c r="D44" s="21">
        <f t="shared" si="4"/>
        <v>1314.09</v>
      </c>
      <c r="E44" s="21"/>
      <c r="F44" s="21">
        <f>(D44/220)*100</f>
        <v>597.31363636363631</v>
      </c>
      <c r="G44" s="33"/>
      <c r="H44" s="20"/>
      <c r="I44" s="20">
        <v>17.32</v>
      </c>
      <c r="J44" s="35">
        <v>21</v>
      </c>
      <c r="K44" s="20"/>
      <c r="L44" s="20"/>
      <c r="M44" s="20"/>
      <c r="N44" s="22"/>
      <c r="O44" s="22"/>
      <c r="P44" s="23">
        <v>10.09</v>
      </c>
    </row>
    <row r="45" spans="1:16" ht="14.5">
      <c r="A45" s="19">
        <v>43</v>
      </c>
      <c r="B45" s="26" t="s">
        <v>107</v>
      </c>
      <c r="C45" s="20">
        <v>1</v>
      </c>
      <c r="D45" s="27">
        <v>1314.09</v>
      </c>
      <c r="E45" s="37"/>
      <c r="F45" s="22">
        <f>D45</f>
        <v>1314.09</v>
      </c>
      <c r="G45" s="33">
        <v>0.2</v>
      </c>
      <c r="H45" s="20"/>
      <c r="I45" s="20">
        <v>17.32</v>
      </c>
      <c r="J45" s="35">
        <v>21</v>
      </c>
      <c r="K45" s="20"/>
      <c r="L45" s="20"/>
      <c r="M45" s="20"/>
      <c r="N45" s="22"/>
      <c r="O45" s="22"/>
      <c r="P45" s="23">
        <v>20.18</v>
      </c>
    </row>
    <row r="46" spans="1:16" ht="14.5">
      <c r="A46" s="19">
        <v>44</v>
      </c>
      <c r="B46" s="26" t="s">
        <v>108</v>
      </c>
      <c r="C46" s="20">
        <v>1</v>
      </c>
      <c r="D46" s="21">
        <f t="shared" ref="D46:D52" si="5">$D$45</f>
        <v>1314.09</v>
      </c>
      <c r="E46" s="21"/>
      <c r="F46" s="21">
        <f>(D46/220)*200</f>
        <v>1194.6272727272726</v>
      </c>
      <c r="G46" s="33">
        <v>0.2</v>
      </c>
      <c r="H46" s="20"/>
      <c r="I46" s="20">
        <v>17.32</v>
      </c>
      <c r="J46" s="35">
        <v>21</v>
      </c>
      <c r="K46" s="20"/>
      <c r="L46" s="20"/>
      <c r="M46" s="20"/>
      <c r="N46" s="22"/>
      <c r="O46" s="22"/>
      <c r="P46" s="23">
        <v>20.18</v>
      </c>
    </row>
    <row r="47" spans="1:16" ht="14.5">
      <c r="A47" s="19">
        <v>45</v>
      </c>
      <c r="B47" s="26" t="s">
        <v>109</v>
      </c>
      <c r="C47" s="20">
        <v>1</v>
      </c>
      <c r="D47" s="21">
        <f t="shared" si="5"/>
        <v>1314.09</v>
      </c>
      <c r="E47" s="21"/>
      <c r="F47" s="21">
        <f>(D47/220)*180</f>
        <v>1075.1645454545453</v>
      </c>
      <c r="G47" s="33">
        <v>0.2</v>
      </c>
      <c r="H47" s="20"/>
      <c r="I47" s="20">
        <v>17.32</v>
      </c>
      <c r="J47" s="35">
        <v>21</v>
      </c>
      <c r="K47" s="20"/>
      <c r="L47" s="20"/>
      <c r="M47" s="20"/>
      <c r="N47" s="22"/>
      <c r="O47" s="22"/>
      <c r="P47" s="23">
        <v>10.09</v>
      </c>
    </row>
    <row r="48" spans="1:16" ht="14.5">
      <c r="A48" s="19">
        <v>46</v>
      </c>
      <c r="B48" s="26" t="s">
        <v>110</v>
      </c>
      <c r="C48" s="20">
        <v>1</v>
      </c>
      <c r="D48" s="21">
        <f t="shared" si="5"/>
        <v>1314.09</v>
      </c>
      <c r="E48" s="21"/>
      <c r="F48" s="21">
        <f>(D48/220)*165</f>
        <v>985.56749999999988</v>
      </c>
      <c r="G48" s="33">
        <v>0.2</v>
      </c>
      <c r="H48" s="20"/>
      <c r="I48" s="20">
        <v>17.32</v>
      </c>
      <c r="J48" s="35">
        <v>21</v>
      </c>
      <c r="K48" s="20"/>
      <c r="L48" s="20"/>
      <c r="M48" s="20"/>
      <c r="N48" s="22"/>
      <c r="O48" s="22"/>
      <c r="P48" s="23">
        <v>10.09</v>
      </c>
    </row>
    <row r="49" spans="1:16" ht="14.5">
      <c r="A49" s="19">
        <v>47</v>
      </c>
      <c r="B49" s="26" t="s">
        <v>111</v>
      </c>
      <c r="C49" s="20">
        <v>1</v>
      </c>
      <c r="D49" s="21">
        <f t="shared" si="5"/>
        <v>1314.09</v>
      </c>
      <c r="E49" s="21"/>
      <c r="F49" s="21">
        <f>(D49/220)*150</f>
        <v>895.97045454545446</v>
      </c>
      <c r="G49" s="33">
        <v>0.2</v>
      </c>
      <c r="H49" s="20"/>
      <c r="I49" s="20">
        <v>17.32</v>
      </c>
      <c r="J49" s="35">
        <v>21</v>
      </c>
      <c r="K49" s="20"/>
      <c r="L49" s="20"/>
      <c r="M49" s="20"/>
      <c r="N49" s="22"/>
      <c r="O49" s="22"/>
      <c r="P49" s="23">
        <v>10.09</v>
      </c>
    </row>
    <row r="50" spans="1:16" ht="14.5">
      <c r="A50" s="19">
        <v>48</v>
      </c>
      <c r="B50" s="26" t="s">
        <v>112</v>
      </c>
      <c r="C50" s="20">
        <v>1</v>
      </c>
      <c r="D50" s="21">
        <f t="shared" si="5"/>
        <v>1314.09</v>
      </c>
      <c r="E50" s="21"/>
      <c r="F50" s="21">
        <f>(D50/220)*120</f>
        <v>716.77636363636361</v>
      </c>
      <c r="G50" s="33">
        <v>0.2</v>
      </c>
      <c r="H50" s="20"/>
      <c r="I50" s="20">
        <v>17.32</v>
      </c>
      <c r="J50" s="35">
        <v>21</v>
      </c>
      <c r="K50" s="20"/>
      <c r="L50" s="20"/>
      <c r="M50" s="20"/>
      <c r="N50" s="22"/>
      <c r="O50" s="22"/>
      <c r="P50" s="23">
        <v>10.09</v>
      </c>
    </row>
    <row r="51" spans="1:16" ht="14.5">
      <c r="A51" s="19">
        <v>49</v>
      </c>
      <c r="B51" s="26" t="s">
        <v>113</v>
      </c>
      <c r="C51" s="20">
        <v>1</v>
      </c>
      <c r="D51" s="21">
        <f t="shared" si="5"/>
        <v>1314.09</v>
      </c>
      <c r="E51" s="21"/>
      <c r="F51" s="21">
        <f>(D51/220)*110</f>
        <v>657.04499999999996</v>
      </c>
      <c r="G51" s="33">
        <v>0.2</v>
      </c>
      <c r="H51" s="20"/>
      <c r="I51" s="20">
        <v>17.32</v>
      </c>
      <c r="J51" s="35">
        <v>21</v>
      </c>
      <c r="K51" s="20"/>
      <c r="L51" s="20"/>
      <c r="M51" s="20"/>
      <c r="N51" s="22"/>
      <c r="O51" s="22"/>
      <c r="P51" s="23">
        <v>10.09</v>
      </c>
    </row>
    <row r="52" spans="1:16" ht="14.5">
      <c r="A52" s="19">
        <v>50</v>
      </c>
      <c r="B52" s="26" t="s">
        <v>114</v>
      </c>
      <c r="C52" s="20">
        <v>1</v>
      </c>
      <c r="D52" s="21">
        <f t="shared" si="5"/>
        <v>1314.09</v>
      </c>
      <c r="E52" s="21"/>
      <c r="F52" s="21">
        <f>(D52/220)*100</f>
        <v>597.31363636363631</v>
      </c>
      <c r="G52" s="33">
        <v>0.2</v>
      </c>
      <c r="H52" s="20"/>
      <c r="I52" s="20">
        <v>17.32</v>
      </c>
      <c r="J52" s="35">
        <v>21</v>
      </c>
      <c r="K52" s="20"/>
      <c r="L52" s="20"/>
      <c r="M52" s="20"/>
      <c r="N52" s="22"/>
      <c r="O52" s="22"/>
      <c r="P52" s="23">
        <v>10.09</v>
      </c>
    </row>
    <row r="53" spans="1:16" ht="14.5">
      <c r="A53" s="19">
        <v>51</v>
      </c>
      <c r="B53" s="26" t="s">
        <v>115</v>
      </c>
      <c r="C53" s="20">
        <v>1</v>
      </c>
      <c r="D53" s="27">
        <v>1463.98</v>
      </c>
      <c r="E53" s="37"/>
      <c r="F53" s="22">
        <f>D53</f>
        <v>1463.98</v>
      </c>
      <c r="G53" s="33">
        <v>0.4</v>
      </c>
      <c r="H53" s="20"/>
      <c r="I53" s="20">
        <v>17.32</v>
      </c>
      <c r="J53" s="35">
        <v>21</v>
      </c>
      <c r="K53" s="20"/>
      <c r="L53" s="20"/>
      <c r="M53" s="20"/>
      <c r="N53" s="22"/>
      <c r="O53" s="22"/>
      <c r="P53" s="23">
        <v>20.18</v>
      </c>
    </row>
    <row r="54" spans="1:16" ht="14.5">
      <c r="A54" s="19">
        <v>52</v>
      </c>
      <c r="B54" s="26" t="s">
        <v>116</v>
      </c>
      <c r="C54" s="20">
        <v>1</v>
      </c>
      <c r="D54" s="21">
        <f t="shared" ref="D54:D60" si="6">$D$53</f>
        <v>1463.98</v>
      </c>
      <c r="E54" s="21"/>
      <c r="F54" s="21">
        <f>(D54/220)*200</f>
        <v>1330.8909090909092</v>
      </c>
      <c r="G54" s="33">
        <v>0.4</v>
      </c>
      <c r="H54" s="20"/>
      <c r="I54" s="20">
        <v>17.32</v>
      </c>
      <c r="J54" s="35">
        <v>21</v>
      </c>
      <c r="K54" s="20"/>
      <c r="L54" s="20"/>
      <c r="M54" s="20"/>
      <c r="N54" s="22"/>
      <c r="O54" s="22"/>
      <c r="P54" s="23">
        <v>20.18</v>
      </c>
    </row>
    <row r="55" spans="1:16" ht="14.5">
      <c r="A55" s="19">
        <v>53</v>
      </c>
      <c r="B55" s="26" t="s">
        <v>117</v>
      </c>
      <c r="C55" s="20">
        <v>1</v>
      </c>
      <c r="D55" s="21">
        <f t="shared" si="6"/>
        <v>1463.98</v>
      </c>
      <c r="E55" s="21"/>
      <c r="F55" s="21">
        <f>(D55/220)*180</f>
        <v>1197.8018181818184</v>
      </c>
      <c r="G55" s="33">
        <v>0.4</v>
      </c>
      <c r="H55" s="20"/>
      <c r="I55" s="20">
        <v>17.32</v>
      </c>
      <c r="J55" s="35">
        <v>21</v>
      </c>
      <c r="K55" s="20"/>
      <c r="L55" s="20"/>
      <c r="M55" s="20"/>
      <c r="N55" s="22"/>
      <c r="O55" s="22"/>
      <c r="P55" s="23">
        <v>10.09</v>
      </c>
    </row>
    <row r="56" spans="1:16" ht="14.5">
      <c r="A56" s="19">
        <v>54</v>
      </c>
      <c r="B56" s="26" t="s">
        <v>118</v>
      </c>
      <c r="C56" s="20">
        <v>1</v>
      </c>
      <c r="D56" s="21">
        <f t="shared" si="6"/>
        <v>1463.98</v>
      </c>
      <c r="E56" s="21"/>
      <c r="F56" s="21">
        <f>(D56/220)*165</f>
        <v>1097.9850000000001</v>
      </c>
      <c r="G56" s="33">
        <v>0.4</v>
      </c>
      <c r="H56" s="20"/>
      <c r="I56" s="20">
        <v>17.32</v>
      </c>
      <c r="J56" s="35">
        <v>21</v>
      </c>
      <c r="K56" s="20"/>
      <c r="L56" s="20"/>
      <c r="M56" s="20"/>
      <c r="N56" s="22"/>
      <c r="O56" s="22"/>
      <c r="P56" s="23">
        <v>10.09</v>
      </c>
    </row>
    <row r="57" spans="1:16" ht="14.5">
      <c r="A57" s="19">
        <v>55</v>
      </c>
      <c r="B57" s="26" t="s">
        <v>119</v>
      </c>
      <c r="C57" s="20">
        <v>1</v>
      </c>
      <c r="D57" s="21">
        <f t="shared" si="6"/>
        <v>1463.98</v>
      </c>
      <c r="E57" s="21"/>
      <c r="F57" s="21">
        <f>(D57/220)*150</f>
        <v>998.16818181818189</v>
      </c>
      <c r="G57" s="33">
        <v>0.4</v>
      </c>
      <c r="H57" s="20"/>
      <c r="I57" s="20">
        <v>17.32</v>
      </c>
      <c r="J57" s="35">
        <v>21</v>
      </c>
      <c r="K57" s="20"/>
      <c r="L57" s="20"/>
      <c r="M57" s="20"/>
      <c r="N57" s="22"/>
      <c r="O57" s="22"/>
      <c r="P57" s="23">
        <v>10.09</v>
      </c>
    </row>
    <row r="58" spans="1:16" ht="14.5">
      <c r="A58" s="19">
        <v>56</v>
      </c>
      <c r="B58" s="26" t="s">
        <v>120</v>
      </c>
      <c r="C58" s="20">
        <v>1</v>
      </c>
      <c r="D58" s="21">
        <f t="shared" si="6"/>
        <v>1463.98</v>
      </c>
      <c r="E58" s="21"/>
      <c r="F58" s="21">
        <f>(D58/220)*120</f>
        <v>798.53454545454554</v>
      </c>
      <c r="G58" s="33">
        <v>0.4</v>
      </c>
      <c r="H58" s="20"/>
      <c r="I58" s="20">
        <v>17.32</v>
      </c>
      <c r="J58" s="35">
        <v>21</v>
      </c>
      <c r="K58" s="20"/>
      <c r="L58" s="20"/>
      <c r="M58" s="20"/>
      <c r="N58" s="22"/>
      <c r="O58" s="22"/>
      <c r="P58" s="23">
        <v>10.09</v>
      </c>
    </row>
    <row r="59" spans="1:16" ht="14.5">
      <c r="A59" s="19">
        <v>57</v>
      </c>
      <c r="B59" s="26" t="s">
        <v>121</v>
      </c>
      <c r="C59" s="20">
        <v>1</v>
      </c>
      <c r="D59" s="21">
        <f t="shared" si="6"/>
        <v>1463.98</v>
      </c>
      <c r="E59" s="21"/>
      <c r="F59" s="21">
        <f>(D59/220)*110</f>
        <v>731.99</v>
      </c>
      <c r="G59" s="33">
        <v>0.4</v>
      </c>
      <c r="H59" s="20"/>
      <c r="I59" s="20">
        <v>17.32</v>
      </c>
      <c r="J59" s="35">
        <v>21</v>
      </c>
      <c r="K59" s="20"/>
      <c r="L59" s="20"/>
      <c r="M59" s="20"/>
      <c r="N59" s="22"/>
      <c r="O59" s="22"/>
      <c r="P59" s="23">
        <v>10.09</v>
      </c>
    </row>
    <row r="60" spans="1:16" ht="14.5">
      <c r="A60" s="19">
        <v>58</v>
      </c>
      <c r="B60" s="26" t="s">
        <v>122</v>
      </c>
      <c r="C60" s="20">
        <v>1</v>
      </c>
      <c r="D60" s="21">
        <f t="shared" si="6"/>
        <v>1463.98</v>
      </c>
      <c r="E60" s="21"/>
      <c r="F60" s="21">
        <f>(D60/220)*100</f>
        <v>665.4454545454546</v>
      </c>
      <c r="G60" s="33">
        <v>0.4</v>
      </c>
      <c r="H60" s="20"/>
      <c r="I60" s="20">
        <v>17.32</v>
      </c>
      <c r="J60" s="35">
        <v>21</v>
      </c>
      <c r="K60" s="20"/>
      <c r="L60" s="20"/>
      <c r="M60" s="20"/>
      <c r="N60" s="22"/>
      <c r="O60" s="22"/>
      <c r="P60" s="23">
        <v>10.09</v>
      </c>
    </row>
    <row r="61" spans="1:16" ht="14.5">
      <c r="A61" s="19">
        <v>59</v>
      </c>
      <c r="B61" s="26" t="s">
        <v>123</v>
      </c>
      <c r="C61" s="20">
        <v>1</v>
      </c>
      <c r="D61" s="27">
        <v>1549.57</v>
      </c>
      <c r="E61" s="37"/>
      <c r="F61" s="22">
        <f>D61</f>
        <v>1549.57</v>
      </c>
      <c r="G61" s="33">
        <v>0.4</v>
      </c>
      <c r="H61" s="20"/>
      <c r="I61" s="20">
        <v>17.32</v>
      </c>
      <c r="J61" s="35">
        <v>21</v>
      </c>
      <c r="K61" s="20"/>
      <c r="L61" s="20"/>
      <c r="M61" s="20"/>
      <c r="N61" s="22"/>
      <c r="O61" s="22"/>
      <c r="P61" s="23">
        <v>20.18</v>
      </c>
    </row>
    <row r="62" spans="1:16" ht="14.5">
      <c r="A62" s="19">
        <v>60</v>
      </c>
      <c r="B62" s="26" t="s">
        <v>124</v>
      </c>
      <c r="C62" s="20">
        <v>1</v>
      </c>
      <c r="D62" s="21">
        <f t="shared" ref="D62:D68" si="7">$D$61</f>
        <v>1549.57</v>
      </c>
      <c r="E62" s="21"/>
      <c r="F62" s="21">
        <f>(D62/220)*200</f>
        <v>1408.7</v>
      </c>
      <c r="G62" s="33">
        <v>0.4</v>
      </c>
      <c r="H62" s="20"/>
      <c r="I62" s="20">
        <v>17.32</v>
      </c>
      <c r="J62" s="35">
        <v>21</v>
      </c>
      <c r="K62" s="20"/>
      <c r="L62" s="20"/>
      <c r="M62" s="20"/>
      <c r="N62" s="22"/>
      <c r="O62" s="22"/>
      <c r="P62" s="23">
        <v>20.18</v>
      </c>
    </row>
    <row r="63" spans="1:16" ht="14.5">
      <c r="A63" s="19">
        <v>61</v>
      </c>
      <c r="B63" s="26" t="s">
        <v>125</v>
      </c>
      <c r="C63" s="20">
        <v>1</v>
      </c>
      <c r="D63" s="21">
        <f t="shared" si="7"/>
        <v>1549.57</v>
      </c>
      <c r="E63" s="21"/>
      <c r="F63" s="21">
        <f>(D63/220)*180</f>
        <v>1267.83</v>
      </c>
      <c r="G63" s="33">
        <v>0.4</v>
      </c>
      <c r="H63" s="20"/>
      <c r="I63" s="20">
        <v>17.32</v>
      </c>
      <c r="J63" s="35">
        <v>21</v>
      </c>
      <c r="K63" s="20"/>
      <c r="L63" s="20"/>
      <c r="M63" s="20"/>
      <c r="N63" s="22"/>
      <c r="O63" s="22"/>
      <c r="P63" s="23">
        <v>10.09</v>
      </c>
    </row>
    <row r="64" spans="1:16" ht="14.5">
      <c r="A64" s="19">
        <v>62</v>
      </c>
      <c r="B64" s="26" t="s">
        <v>126</v>
      </c>
      <c r="C64" s="20">
        <v>1</v>
      </c>
      <c r="D64" s="21">
        <f t="shared" si="7"/>
        <v>1549.57</v>
      </c>
      <c r="E64" s="21"/>
      <c r="F64" s="21">
        <f>(D64/220)*165</f>
        <v>1162.1775</v>
      </c>
      <c r="G64" s="33">
        <v>0.4</v>
      </c>
      <c r="H64" s="20"/>
      <c r="I64" s="20">
        <v>17.32</v>
      </c>
      <c r="J64" s="35">
        <v>21</v>
      </c>
      <c r="K64" s="20"/>
      <c r="L64" s="20"/>
      <c r="M64" s="20"/>
      <c r="N64" s="22"/>
      <c r="O64" s="22"/>
      <c r="P64" s="23">
        <v>10.09</v>
      </c>
    </row>
    <row r="65" spans="1:16" ht="14.5">
      <c r="A65" s="19">
        <v>63</v>
      </c>
      <c r="B65" s="26" t="s">
        <v>127</v>
      </c>
      <c r="C65" s="20">
        <v>1</v>
      </c>
      <c r="D65" s="21">
        <f t="shared" si="7"/>
        <v>1549.57</v>
      </c>
      <c r="E65" s="21"/>
      <c r="F65" s="21">
        <f>(D65/220)*150</f>
        <v>1056.5250000000001</v>
      </c>
      <c r="G65" s="33">
        <v>0.4</v>
      </c>
      <c r="H65" s="20"/>
      <c r="I65" s="20">
        <v>17.32</v>
      </c>
      <c r="J65" s="35">
        <v>21</v>
      </c>
      <c r="K65" s="20"/>
      <c r="L65" s="20"/>
      <c r="M65" s="20"/>
      <c r="N65" s="22"/>
      <c r="O65" s="22"/>
      <c r="P65" s="23">
        <v>10.09</v>
      </c>
    </row>
    <row r="66" spans="1:16" ht="14.5">
      <c r="A66" s="19">
        <v>64</v>
      </c>
      <c r="B66" s="26" t="s">
        <v>128</v>
      </c>
      <c r="C66" s="20">
        <v>1</v>
      </c>
      <c r="D66" s="21">
        <f t="shared" si="7"/>
        <v>1549.57</v>
      </c>
      <c r="E66" s="21"/>
      <c r="F66" s="21">
        <f>(D66/220)*120</f>
        <v>845.22</v>
      </c>
      <c r="G66" s="33">
        <v>0.4</v>
      </c>
      <c r="H66" s="20"/>
      <c r="I66" s="20">
        <v>17.32</v>
      </c>
      <c r="J66" s="35">
        <v>21</v>
      </c>
      <c r="K66" s="20"/>
      <c r="L66" s="20"/>
      <c r="M66" s="20"/>
      <c r="N66" s="22"/>
      <c r="O66" s="22"/>
      <c r="P66" s="23">
        <v>10.09</v>
      </c>
    </row>
    <row r="67" spans="1:16" ht="14.5">
      <c r="A67" s="19">
        <v>65</v>
      </c>
      <c r="B67" s="26" t="s">
        <v>129</v>
      </c>
      <c r="C67" s="20">
        <v>1</v>
      </c>
      <c r="D67" s="21">
        <f t="shared" si="7"/>
        <v>1549.57</v>
      </c>
      <c r="E67" s="21"/>
      <c r="F67" s="21">
        <f>(D67/220)*110</f>
        <v>774.78499999999997</v>
      </c>
      <c r="G67" s="33">
        <v>0.4</v>
      </c>
      <c r="H67" s="20"/>
      <c r="I67" s="20">
        <v>17.32</v>
      </c>
      <c r="J67" s="35">
        <v>21</v>
      </c>
      <c r="K67" s="20"/>
      <c r="L67" s="20"/>
      <c r="M67" s="20"/>
      <c r="N67" s="22"/>
      <c r="O67" s="22"/>
      <c r="P67" s="23">
        <v>10.09</v>
      </c>
    </row>
    <row r="68" spans="1:16" ht="14.5">
      <c r="A68" s="19">
        <v>66</v>
      </c>
      <c r="B68" s="26" t="s">
        <v>130</v>
      </c>
      <c r="C68" s="20">
        <v>1</v>
      </c>
      <c r="D68" s="21">
        <f t="shared" si="7"/>
        <v>1549.57</v>
      </c>
      <c r="E68" s="21"/>
      <c r="F68" s="21">
        <f>(D68/220)*100</f>
        <v>704.35</v>
      </c>
      <c r="G68" s="33">
        <v>0.4</v>
      </c>
      <c r="H68" s="20"/>
      <c r="I68" s="20">
        <v>17.32</v>
      </c>
      <c r="J68" s="35">
        <v>21</v>
      </c>
      <c r="K68" s="20"/>
      <c r="L68" s="20"/>
      <c r="M68" s="20"/>
      <c r="N68" s="22"/>
      <c r="O68" s="22"/>
      <c r="P68" s="23">
        <v>10.09</v>
      </c>
    </row>
    <row r="69" spans="1:16" ht="14.5">
      <c r="A69" s="19">
        <v>67</v>
      </c>
      <c r="B69" s="26" t="s">
        <v>131</v>
      </c>
      <c r="C69" s="20">
        <v>1</v>
      </c>
      <c r="D69" s="27">
        <v>1314.09</v>
      </c>
      <c r="E69" s="37"/>
      <c r="F69" s="22">
        <f>D69</f>
        <v>1314.09</v>
      </c>
      <c r="G69" s="33"/>
      <c r="H69" s="20"/>
      <c r="I69" s="20">
        <v>17.32</v>
      </c>
      <c r="J69" s="35">
        <v>21</v>
      </c>
      <c r="K69" s="20"/>
      <c r="L69" s="20"/>
      <c r="M69" s="20"/>
      <c r="N69" s="22"/>
      <c r="O69" s="22"/>
      <c r="P69" s="23">
        <v>20.18</v>
      </c>
    </row>
    <row r="70" spans="1:16" ht="14.5">
      <c r="A70" s="19">
        <v>68</v>
      </c>
      <c r="B70" s="26" t="s">
        <v>132</v>
      </c>
      <c r="C70" s="20">
        <v>1</v>
      </c>
      <c r="D70" s="21">
        <f t="shared" ref="D70:D76" si="8">$D$69</f>
        <v>1314.09</v>
      </c>
      <c r="E70" s="21"/>
      <c r="F70" s="21">
        <f>(D70/220)*200</f>
        <v>1194.6272727272726</v>
      </c>
      <c r="G70" s="33"/>
      <c r="H70" s="20"/>
      <c r="I70" s="20">
        <v>17.32</v>
      </c>
      <c r="J70" s="35">
        <v>21</v>
      </c>
      <c r="K70" s="20"/>
      <c r="L70" s="20"/>
      <c r="M70" s="20"/>
      <c r="N70" s="22"/>
      <c r="O70" s="22"/>
      <c r="P70" s="23">
        <v>20.18</v>
      </c>
    </row>
    <row r="71" spans="1:16" ht="14.5">
      <c r="A71" s="19">
        <v>69</v>
      </c>
      <c r="B71" s="26" t="s">
        <v>133</v>
      </c>
      <c r="C71" s="20">
        <v>1</v>
      </c>
      <c r="D71" s="21">
        <f t="shared" si="8"/>
        <v>1314.09</v>
      </c>
      <c r="E71" s="21"/>
      <c r="F71" s="21">
        <f>(D71/220)*180</f>
        <v>1075.1645454545453</v>
      </c>
      <c r="G71" s="33"/>
      <c r="H71" s="20"/>
      <c r="I71" s="20">
        <v>17.32</v>
      </c>
      <c r="J71" s="35">
        <v>21</v>
      </c>
      <c r="K71" s="20"/>
      <c r="L71" s="20"/>
      <c r="M71" s="20"/>
      <c r="N71" s="22"/>
      <c r="O71" s="22"/>
      <c r="P71" s="23">
        <v>10.09</v>
      </c>
    </row>
    <row r="72" spans="1:16" ht="14.5">
      <c r="A72" s="19">
        <v>70</v>
      </c>
      <c r="B72" s="26" t="s">
        <v>134</v>
      </c>
      <c r="C72" s="20">
        <v>1</v>
      </c>
      <c r="D72" s="21">
        <f t="shared" si="8"/>
        <v>1314.09</v>
      </c>
      <c r="E72" s="21"/>
      <c r="F72" s="21">
        <f>(D72/220)*165</f>
        <v>985.56749999999988</v>
      </c>
      <c r="G72" s="33"/>
      <c r="H72" s="20"/>
      <c r="I72" s="20">
        <v>17.32</v>
      </c>
      <c r="J72" s="35">
        <v>21</v>
      </c>
      <c r="K72" s="20"/>
      <c r="L72" s="20"/>
      <c r="M72" s="20"/>
      <c r="N72" s="22"/>
      <c r="O72" s="22"/>
      <c r="P72" s="23">
        <v>10.09</v>
      </c>
    </row>
    <row r="73" spans="1:16" ht="14.5">
      <c r="A73" s="19">
        <v>71</v>
      </c>
      <c r="B73" s="26" t="s">
        <v>135</v>
      </c>
      <c r="C73" s="20">
        <v>1</v>
      </c>
      <c r="D73" s="21">
        <f t="shared" si="8"/>
        <v>1314.09</v>
      </c>
      <c r="E73" s="21"/>
      <c r="F73" s="21">
        <f>(D73/220)*150</f>
        <v>895.97045454545446</v>
      </c>
      <c r="G73" s="33"/>
      <c r="H73" s="20"/>
      <c r="I73" s="20">
        <v>17.32</v>
      </c>
      <c r="J73" s="35">
        <v>21</v>
      </c>
      <c r="K73" s="20"/>
      <c r="L73" s="20"/>
      <c r="M73" s="20"/>
      <c r="N73" s="22"/>
      <c r="O73" s="22"/>
      <c r="P73" s="23">
        <v>10.09</v>
      </c>
    </row>
    <row r="74" spans="1:16" ht="14.5">
      <c r="A74" s="19">
        <v>72</v>
      </c>
      <c r="B74" s="26" t="s">
        <v>136</v>
      </c>
      <c r="C74" s="20">
        <v>1</v>
      </c>
      <c r="D74" s="21">
        <f t="shared" si="8"/>
        <v>1314.09</v>
      </c>
      <c r="E74" s="21"/>
      <c r="F74" s="21">
        <f>(D74/220)*120</f>
        <v>716.77636363636361</v>
      </c>
      <c r="G74" s="33"/>
      <c r="H74" s="20"/>
      <c r="I74" s="20">
        <v>17.32</v>
      </c>
      <c r="J74" s="35">
        <v>21</v>
      </c>
      <c r="K74" s="20"/>
      <c r="L74" s="20"/>
      <c r="M74" s="20"/>
      <c r="N74" s="22"/>
      <c r="O74" s="22"/>
      <c r="P74" s="23">
        <v>10.09</v>
      </c>
    </row>
    <row r="75" spans="1:16" ht="14.5">
      <c r="A75" s="19">
        <v>73</v>
      </c>
      <c r="B75" s="26" t="s">
        <v>137</v>
      </c>
      <c r="C75" s="20">
        <v>1</v>
      </c>
      <c r="D75" s="21">
        <f t="shared" si="8"/>
        <v>1314.09</v>
      </c>
      <c r="E75" s="21"/>
      <c r="F75" s="21">
        <f>(D75/220)*110</f>
        <v>657.04499999999996</v>
      </c>
      <c r="G75" s="33"/>
      <c r="H75" s="20"/>
      <c r="I75" s="20">
        <v>17.32</v>
      </c>
      <c r="J75" s="35">
        <v>21</v>
      </c>
      <c r="K75" s="20"/>
      <c r="L75" s="20"/>
      <c r="M75" s="20"/>
      <c r="N75" s="22"/>
      <c r="O75" s="22"/>
      <c r="P75" s="23">
        <v>10.09</v>
      </c>
    </row>
    <row r="76" spans="1:16" ht="14.5">
      <c r="A76" s="19">
        <v>74</v>
      </c>
      <c r="B76" s="26" t="s">
        <v>138</v>
      </c>
      <c r="C76" s="20">
        <v>1</v>
      </c>
      <c r="D76" s="21">
        <f t="shared" si="8"/>
        <v>1314.09</v>
      </c>
      <c r="E76" s="21"/>
      <c r="F76" s="21">
        <f>(D76/220)*100</f>
        <v>597.31363636363631</v>
      </c>
      <c r="G76" s="33"/>
      <c r="H76" s="20"/>
      <c r="I76" s="20">
        <v>17.32</v>
      </c>
      <c r="J76" s="35">
        <v>21</v>
      </c>
      <c r="K76" s="20"/>
      <c r="L76" s="20"/>
      <c r="M76" s="20"/>
      <c r="N76" s="22"/>
      <c r="O76" s="22"/>
      <c r="P76" s="23">
        <v>10.09</v>
      </c>
    </row>
    <row r="77" spans="1:16" ht="14.5">
      <c r="A77" s="19">
        <v>75</v>
      </c>
      <c r="B77" s="26" t="s">
        <v>139</v>
      </c>
      <c r="C77" s="20">
        <v>1</v>
      </c>
      <c r="D77" s="27">
        <v>1444.38</v>
      </c>
      <c r="E77" s="36">
        <v>1445.39</v>
      </c>
      <c r="F77" s="22">
        <f>D77</f>
        <v>1444.38</v>
      </c>
      <c r="G77" s="33">
        <v>0.4</v>
      </c>
      <c r="H77" s="20"/>
      <c r="I77" s="20">
        <v>17.32</v>
      </c>
      <c r="J77" s="35">
        <v>21</v>
      </c>
      <c r="K77" s="20"/>
      <c r="L77" s="20"/>
      <c r="M77" s="20"/>
      <c r="N77" s="22"/>
      <c r="O77" s="22"/>
      <c r="P77" s="23">
        <v>20.18</v>
      </c>
    </row>
    <row r="78" spans="1:16" ht="14.5">
      <c r="A78" s="19">
        <v>76</v>
      </c>
      <c r="B78" s="26" t="s">
        <v>140</v>
      </c>
      <c r="C78" s="20">
        <v>1</v>
      </c>
      <c r="D78" s="21">
        <f t="shared" ref="D78:D84" si="9">$D$77</f>
        <v>1444.38</v>
      </c>
      <c r="E78" s="21"/>
      <c r="F78" s="21">
        <f>(D78/220)*200</f>
        <v>1313.0727272727274</v>
      </c>
      <c r="G78" s="33">
        <v>0.4</v>
      </c>
      <c r="H78" s="20"/>
      <c r="I78" s="20">
        <v>17.32</v>
      </c>
      <c r="J78" s="35">
        <v>21</v>
      </c>
      <c r="K78" s="20"/>
      <c r="L78" s="20"/>
      <c r="M78" s="20"/>
      <c r="N78" s="22"/>
      <c r="O78" s="22"/>
      <c r="P78" s="23">
        <v>20.18</v>
      </c>
    </row>
    <row r="79" spans="1:16" ht="14.5">
      <c r="A79" s="19">
        <v>77</v>
      </c>
      <c r="B79" s="26" t="s">
        <v>141</v>
      </c>
      <c r="C79" s="20">
        <v>1</v>
      </c>
      <c r="D79" s="21">
        <f t="shared" si="9"/>
        <v>1444.38</v>
      </c>
      <c r="E79" s="21"/>
      <c r="F79" s="21">
        <f>(D79/220)*180</f>
        <v>1181.7654545454548</v>
      </c>
      <c r="G79" s="33">
        <v>0.4</v>
      </c>
      <c r="H79" s="20"/>
      <c r="I79" s="20">
        <v>17.32</v>
      </c>
      <c r="J79" s="35">
        <v>21</v>
      </c>
      <c r="K79" s="20"/>
      <c r="L79" s="20"/>
      <c r="M79" s="20"/>
      <c r="N79" s="22"/>
      <c r="O79" s="22"/>
      <c r="P79" s="23">
        <v>10.09</v>
      </c>
    </row>
    <row r="80" spans="1:16" ht="14.5">
      <c r="A80" s="19">
        <v>78</v>
      </c>
      <c r="B80" s="26" t="s">
        <v>142</v>
      </c>
      <c r="C80" s="20">
        <v>1</v>
      </c>
      <c r="D80" s="21">
        <f t="shared" si="9"/>
        <v>1444.38</v>
      </c>
      <c r="E80" s="21"/>
      <c r="F80" s="21">
        <f>(D80/220)*165</f>
        <v>1083.2850000000001</v>
      </c>
      <c r="G80" s="33">
        <v>0.4</v>
      </c>
      <c r="H80" s="20"/>
      <c r="I80" s="20">
        <v>17.32</v>
      </c>
      <c r="J80" s="35">
        <v>21</v>
      </c>
      <c r="K80" s="20"/>
      <c r="L80" s="20"/>
      <c r="M80" s="20"/>
      <c r="N80" s="22"/>
      <c r="O80" s="22"/>
      <c r="P80" s="23">
        <v>10.09</v>
      </c>
    </row>
    <row r="81" spans="1:16" ht="14.5">
      <c r="A81" s="19">
        <v>79</v>
      </c>
      <c r="B81" s="26" t="s">
        <v>143</v>
      </c>
      <c r="C81" s="20">
        <v>1</v>
      </c>
      <c r="D81" s="21">
        <f t="shared" si="9"/>
        <v>1444.38</v>
      </c>
      <c r="E81" s="21"/>
      <c r="F81" s="21">
        <f>(D81/220)*150</f>
        <v>984.80454545454552</v>
      </c>
      <c r="G81" s="33">
        <v>0.4</v>
      </c>
      <c r="H81" s="20"/>
      <c r="I81" s="20">
        <v>17.32</v>
      </c>
      <c r="J81" s="35">
        <v>21</v>
      </c>
      <c r="K81" s="20"/>
      <c r="L81" s="20"/>
      <c r="M81" s="20"/>
      <c r="N81" s="22"/>
      <c r="O81" s="22"/>
      <c r="P81" s="23">
        <v>10.09</v>
      </c>
    </row>
    <row r="82" spans="1:16" ht="14.5">
      <c r="A82" s="19">
        <v>80</v>
      </c>
      <c r="B82" s="26" t="s">
        <v>144</v>
      </c>
      <c r="C82" s="20">
        <v>1</v>
      </c>
      <c r="D82" s="21">
        <f t="shared" si="9"/>
        <v>1444.38</v>
      </c>
      <c r="E82" s="21"/>
      <c r="F82" s="21">
        <f>(D82/220)*120</f>
        <v>787.84363636363639</v>
      </c>
      <c r="G82" s="33">
        <v>0.4</v>
      </c>
      <c r="H82" s="20"/>
      <c r="I82" s="20">
        <v>17.32</v>
      </c>
      <c r="J82" s="35">
        <v>21</v>
      </c>
      <c r="K82" s="20"/>
      <c r="L82" s="20"/>
      <c r="M82" s="20"/>
      <c r="N82" s="22"/>
      <c r="O82" s="22"/>
      <c r="P82" s="23">
        <v>10.09</v>
      </c>
    </row>
    <row r="83" spans="1:16" ht="14.5">
      <c r="A83" s="19">
        <v>81</v>
      </c>
      <c r="B83" s="26" t="s">
        <v>145</v>
      </c>
      <c r="C83" s="20">
        <v>1</v>
      </c>
      <c r="D83" s="21">
        <f t="shared" si="9"/>
        <v>1444.38</v>
      </c>
      <c r="E83" s="21"/>
      <c r="F83" s="21">
        <f>(D83/220)*110</f>
        <v>722.19</v>
      </c>
      <c r="G83" s="33">
        <v>0.4</v>
      </c>
      <c r="H83" s="20"/>
      <c r="I83" s="20">
        <v>17.32</v>
      </c>
      <c r="J83" s="35">
        <v>21</v>
      </c>
      <c r="K83" s="20"/>
      <c r="L83" s="20"/>
      <c r="M83" s="20"/>
      <c r="N83" s="22"/>
      <c r="O83" s="22"/>
      <c r="P83" s="23">
        <v>10.09</v>
      </c>
    </row>
    <row r="84" spans="1:16" ht="14.5">
      <c r="A84" s="19">
        <v>82</v>
      </c>
      <c r="B84" s="26" t="s">
        <v>146</v>
      </c>
      <c r="C84" s="20">
        <v>1</v>
      </c>
      <c r="D84" s="21">
        <f t="shared" si="9"/>
        <v>1444.38</v>
      </c>
      <c r="E84" s="21"/>
      <c r="F84" s="21">
        <f>(D84/220)*100</f>
        <v>656.53636363636372</v>
      </c>
      <c r="G84" s="33">
        <v>0.4</v>
      </c>
      <c r="H84" s="20"/>
      <c r="I84" s="20">
        <v>17.32</v>
      </c>
      <c r="J84" s="35">
        <v>21</v>
      </c>
      <c r="K84" s="20"/>
      <c r="L84" s="20"/>
      <c r="M84" s="20"/>
      <c r="N84" s="22"/>
      <c r="O84" s="22"/>
      <c r="P84" s="23">
        <v>10.09</v>
      </c>
    </row>
    <row r="85" spans="1:16" ht="14.5">
      <c r="A85" s="19">
        <v>83</v>
      </c>
      <c r="B85" s="26" t="s">
        <v>147</v>
      </c>
      <c r="C85" s="20">
        <v>1</v>
      </c>
      <c r="D85" s="27">
        <v>1314.09</v>
      </c>
      <c r="E85" s="37"/>
      <c r="F85" s="22">
        <f>D85</f>
        <v>1314.09</v>
      </c>
      <c r="G85" s="33">
        <v>0.2</v>
      </c>
      <c r="H85" s="20"/>
      <c r="I85" s="20">
        <v>17.32</v>
      </c>
      <c r="J85" s="35">
        <v>21</v>
      </c>
      <c r="K85" s="20"/>
      <c r="L85" s="20"/>
      <c r="M85" s="20"/>
      <c r="N85" s="22"/>
      <c r="O85" s="22"/>
      <c r="P85" s="23">
        <v>20.18</v>
      </c>
    </row>
    <row r="86" spans="1:16" ht="14.5">
      <c r="A86" s="19">
        <v>84</v>
      </c>
      <c r="B86" s="26" t="s">
        <v>148</v>
      </c>
      <c r="C86" s="20">
        <v>1</v>
      </c>
      <c r="D86" s="21">
        <f t="shared" ref="D86:D92" si="10">$D$85</f>
        <v>1314.09</v>
      </c>
      <c r="E86" s="21"/>
      <c r="F86" s="21">
        <f>(D86/220)*200</f>
        <v>1194.6272727272726</v>
      </c>
      <c r="G86" s="33">
        <v>0.2</v>
      </c>
      <c r="H86" s="20"/>
      <c r="I86" s="20">
        <v>17.32</v>
      </c>
      <c r="J86" s="35">
        <v>21</v>
      </c>
      <c r="K86" s="20"/>
      <c r="L86" s="20"/>
      <c r="M86" s="20"/>
      <c r="N86" s="22"/>
      <c r="O86" s="22"/>
      <c r="P86" s="23">
        <v>20.18</v>
      </c>
    </row>
    <row r="87" spans="1:16" ht="14.5">
      <c r="A87" s="19">
        <v>85</v>
      </c>
      <c r="B87" s="26" t="s">
        <v>149</v>
      </c>
      <c r="C87" s="20">
        <v>1</v>
      </c>
      <c r="D87" s="21">
        <f t="shared" si="10"/>
        <v>1314.09</v>
      </c>
      <c r="E87" s="21"/>
      <c r="F87" s="21">
        <f>(D87/220)*180</f>
        <v>1075.1645454545453</v>
      </c>
      <c r="G87" s="33">
        <v>0.2</v>
      </c>
      <c r="H87" s="20"/>
      <c r="I87" s="20">
        <v>17.32</v>
      </c>
      <c r="J87" s="35">
        <v>21</v>
      </c>
      <c r="K87" s="20"/>
      <c r="L87" s="20"/>
      <c r="M87" s="20"/>
      <c r="N87" s="22"/>
      <c r="O87" s="22"/>
      <c r="P87" s="23">
        <v>10.09</v>
      </c>
    </row>
    <row r="88" spans="1:16" ht="14.5">
      <c r="A88" s="19">
        <v>86</v>
      </c>
      <c r="B88" s="26" t="s">
        <v>150</v>
      </c>
      <c r="C88" s="20">
        <v>1</v>
      </c>
      <c r="D88" s="21">
        <f t="shared" si="10"/>
        <v>1314.09</v>
      </c>
      <c r="E88" s="21"/>
      <c r="F88" s="21">
        <f>(D88/220)*165</f>
        <v>985.56749999999988</v>
      </c>
      <c r="G88" s="33">
        <v>0.2</v>
      </c>
      <c r="H88" s="20"/>
      <c r="I88" s="20">
        <v>17.32</v>
      </c>
      <c r="J88" s="35">
        <v>21</v>
      </c>
      <c r="K88" s="20"/>
      <c r="L88" s="20"/>
      <c r="M88" s="20"/>
      <c r="N88" s="22"/>
      <c r="O88" s="22"/>
      <c r="P88" s="23">
        <v>10.09</v>
      </c>
    </row>
    <row r="89" spans="1:16" ht="14.5">
      <c r="A89" s="19">
        <v>87</v>
      </c>
      <c r="B89" s="26" t="s">
        <v>151</v>
      </c>
      <c r="C89" s="20">
        <v>1</v>
      </c>
      <c r="D89" s="21">
        <f t="shared" si="10"/>
        <v>1314.09</v>
      </c>
      <c r="E89" s="21"/>
      <c r="F89" s="21">
        <f>(D89/220)*150</f>
        <v>895.97045454545446</v>
      </c>
      <c r="G89" s="33">
        <v>0.2</v>
      </c>
      <c r="H89" s="20"/>
      <c r="I89" s="20">
        <v>17.32</v>
      </c>
      <c r="J89" s="35">
        <v>21</v>
      </c>
      <c r="K89" s="20"/>
      <c r="L89" s="20"/>
      <c r="M89" s="20"/>
      <c r="N89" s="22"/>
      <c r="O89" s="22"/>
      <c r="P89" s="23">
        <v>10.09</v>
      </c>
    </row>
    <row r="90" spans="1:16" ht="14.5">
      <c r="A90" s="19">
        <v>88</v>
      </c>
      <c r="B90" s="26" t="s">
        <v>152</v>
      </c>
      <c r="C90" s="20">
        <v>1</v>
      </c>
      <c r="D90" s="21">
        <f t="shared" si="10"/>
        <v>1314.09</v>
      </c>
      <c r="E90" s="21"/>
      <c r="F90" s="21">
        <f>(D90/220)*120</f>
        <v>716.77636363636361</v>
      </c>
      <c r="G90" s="33">
        <v>0.2</v>
      </c>
      <c r="H90" s="20"/>
      <c r="I90" s="20">
        <v>17.32</v>
      </c>
      <c r="J90" s="35">
        <v>21</v>
      </c>
      <c r="K90" s="20"/>
      <c r="L90" s="20"/>
      <c r="M90" s="20"/>
      <c r="N90" s="22"/>
      <c r="O90" s="22"/>
      <c r="P90" s="23">
        <v>10.09</v>
      </c>
    </row>
    <row r="91" spans="1:16" ht="14.5">
      <c r="A91" s="19">
        <v>89</v>
      </c>
      <c r="B91" s="26" t="s">
        <v>153</v>
      </c>
      <c r="C91" s="20">
        <v>1</v>
      </c>
      <c r="D91" s="21">
        <f t="shared" si="10"/>
        <v>1314.09</v>
      </c>
      <c r="E91" s="21"/>
      <c r="F91" s="21">
        <f>(D91/220)*110</f>
        <v>657.04499999999996</v>
      </c>
      <c r="G91" s="33">
        <v>0.2</v>
      </c>
      <c r="H91" s="20"/>
      <c r="I91" s="20">
        <v>17.32</v>
      </c>
      <c r="J91" s="35">
        <v>21</v>
      </c>
      <c r="K91" s="20"/>
      <c r="L91" s="20"/>
      <c r="M91" s="20"/>
      <c r="N91" s="22"/>
      <c r="O91" s="22"/>
      <c r="P91" s="23">
        <v>10.09</v>
      </c>
    </row>
    <row r="92" spans="1:16" ht="14.5">
      <c r="A92" s="19">
        <v>90</v>
      </c>
      <c r="B92" s="26" t="s">
        <v>154</v>
      </c>
      <c r="C92" s="20">
        <v>1</v>
      </c>
      <c r="D92" s="21">
        <f t="shared" si="10"/>
        <v>1314.09</v>
      </c>
      <c r="E92" s="21"/>
      <c r="F92" s="21">
        <f>(D92/220)*100</f>
        <v>597.31363636363631</v>
      </c>
      <c r="G92" s="33">
        <v>0.2</v>
      </c>
      <c r="H92" s="20"/>
      <c r="I92" s="20">
        <v>17.32</v>
      </c>
      <c r="J92" s="35">
        <v>21</v>
      </c>
      <c r="K92" s="20"/>
      <c r="L92" s="20"/>
      <c r="M92" s="20"/>
      <c r="N92" s="22"/>
      <c r="O92" s="22"/>
      <c r="P92" s="23">
        <v>10.09</v>
      </c>
    </row>
    <row r="93" spans="1:16" ht="14.5">
      <c r="A93" s="19">
        <v>91</v>
      </c>
      <c r="B93" s="26" t="s">
        <v>155</v>
      </c>
      <c r="C93" s="20">
        <v>1</v>
      </c>
      <c r="D93" s="27">
        <v>1379.71</v>
      </c>
      <c r="E93" s="37"/>
      <c r="F93" s="22">
        <f>D93</f>
        <v>1379.71</v>
      </c>
      <c r="G93" s="33">
        <v>0.2</v>
      </c>
      <c r="H93" s="20"/>
      <c r="I93" s="20">
        <v>17.32</v>
      </c>
      <c r="J93" s="35">
        <v>21</v>
      </c>
      <c r="K93" s="20"/>
      <c r="L93" s="20"/>
      <c r="M93" s="20"/>
      <c r="N93" s="22"/>
      <c r="O93" s="22"/>
      <c r="P93" s="23">
        <v>20.18</v>
      </c>
    </row>
    <row r="94" spans="1:16" ht="14.5">
      <c r="A94" s="19">
        <v>92</v>
      </c>
      <c r="B94" s="26" t="s">
        <v>156</v>
      </c>
      <c r="C94" s="20">
        <v>1</v>
      </c>
      <c r="D94" s="21">
        <f t="shared" ref="D94:D100" si="11">$D$93</f>
        <v>1379.71</v>
      </c>
      <c r="E94" s="21"/>
      <c r="F94" s="21">
        <f>(D94/220)*200</f>
        <v>1254.2818181818182</v>
      </c>
      <c r="G94" s="33">
        <v>0.2</v>
      </c>
      <c r="H94" s="20"/>
      <c r="I94" s="20">
        <v>17.32</v>
      </c>
      <c r="J94" s="35">
        <v>21</v>
      </c>
      <c r="K94" s="20"/>
      <c r="L94" s="20"/>
      <c r="M94" s="20"/>
      <c r="N94" s="22"/>
      <c r="O94" s="22"/>
      <c r="P94" s="23">
        <v>20.18</v>
      </c>
    </row>
    <row r="95" spans="1:16" ht="14.5">
      <c r="A95" s="19">
        <v>93</v>
      </c>
      <c r="B95" s="26" t="s">
        <v>157</v>
      </c>
      <c r="C95" s="20">
        <v>1</v>
      </c>
      <c r="D95" s="21">
        <f t="shared" si="11"/>
        <v>1379.71</v>
      </c>
      <c r="E95" s="21"/>
      <c r="F95" s="21">
        <f>(D95/220)*180</f>
        <v>1128.8536363636365</v>
      </c>
      <c r="G95" s="33">
        <v>0.2</v>
      </c>
      <c r="H95" s="20"/>
      <c r="I95" s="20">
        <v>17.32</v>
      </c>
      <c r="J95" s="35">
        <v>21</v>
      </c>
      <c r="K95" s="20"/>
      <c r="L95" s="20"/>
      <c r="M95" s="20"/>
      <c r="N95" s="22"/>
      <c r="O95" s="22"/>
      <c r="P95" s="23">
        <v>10.09</v>
      </c>
    </row>
    <row r="96" spans="1:16" ht="14.5">
      <c r="A96" s="19">
        <v>94</v>
      </c>
      <c r="B96" s="26" t="s">
        <v>158</v>
      </c>
      <c r="C96" s="20">
        <v>1</v>
      </c>
      <c r="D96" s="21">
        <f t="shared" si="11"/>
        <v>1379.71</v>
      </c>
      <c r="E96" s="21"/>
      <c r="F96" s="21">
        <f>(D96/220)*165</f>
        <v>1034.7825</v>
      </c>
      <c r="G96" s="33">
        <v>0.2</v>
      </c>
      <c r="H96" s="20"/>
      <c r="I96" s="20">
        <v>17.32</v>
      </c>
      <c r="J96" s="35">
        <v>21</v>
      </c>
      <c r="K96" s="20"/>
      <c r="L96" s="20"/>
      <c r="M96" s="20"/>
      <c r="N96" s="22"/>
      <c r="O96" s="22"/>
      <c r="P96" s="23">
        <v>10.09</v>
      </c>
    </row>
    <row r="97" spans="1:16" ht="14.5">
      <c r="A97" s="19">
        <v>95</v>
      </c>
      <c r="B97" s="26" t="s">
        <v>159</v>
      </c>
      <c r="C97" s="20">
        <v>1</v>
      </c>
      <c r="D97" s="21">
        <f t="shared" si="11"/>
        <v>1379.71</v>
      </c>
      <c r="E97" s="21"/>
      <c r="F97" s="21">
        <f>(D97/220)*150</f>
        <v>940.71136363636367</v>
      </c>
      <c r="G97" s="33">
        <v>0.2</v>
      </c>
      <c r="H97" s="20"/>
      <c r="I97" s="20">
        <v>17.32</v>
      </c>
      <c r="J97" s="35">
        <v>21</v>
      </c>
      <c r="K97" s="20"/>
      <c r="L97" s="20"/>
      <c r="M97" s="20"/>
      <c r="N97" s="22"/>
      <c r="O97" s="22"/>
      <c r="P97" s="23">
        <v>10.09</v>
      </c>
    </row>
    <row r="98" spans="1:16" ht="14.5">
      <c r="A98" s="19">
        <v>96</v>
      </c>
      <c r="B98" s="26" t="s">
        <v>160</v>
      </c>
      <c r="C98" s="20">
        <v>1</v>
      </c>
      <c r="D98" s="21">
        <f t="shared" si="11"/>
        <v>1379.71</v>
      </c>
      <c r="E98" s="21"/>
      <c r="F98" s="21">
        <f>(D98/220)*120</f>
        <v>752.56909090909096</v>
      </c>
      <c r="G98" s="33">
        <v>0.2</v>
      </c>
      <c r="H98" s="20"/>
      <c r="I98" s="20">
        <v>17.32</v>
      </c>
      <c r="J98" s="35">
        <v>21</v>
      </c>
      <c r="K98" s="20"/>
      <c r="L98" s="20"/>
      <c r="M98" s="20"/>
      <c r="N98" s="22"/>
      <c r="O98" s="22"/>
      <c r="P98" s="23">
        <v>10.09</v>
      </c>
    </row>
    <row r="99" spans="1:16" ht="14.5">
      <c r="A99" s="19">
        <v>97</v>
      </c>
      <c r="B99" s="26" t="s">
        <v>161</v>
      </c>
      <c r="C99" s="20">
        <v>1</v>
      </c>
      <c r="D99" s="21">
        <f t="shared" si="11"/>
        <v>1379.71</v>
      </c>
      <c r="E99" s="21"/>
      <c r="F99" s="21">
        <f>(D99/220)*110</f>
        <v>689.85500000000002</v>
      </c>
      <c r="G99" s="33">
        <v>0.2</v>
      </c>
      <c r="H99" s="20"/>
      <c r="I99" s="20">
        <v>17.32</v>
      </c>
      <c r="J99" s="35">
        <v>21</v>
      </c>
      <c r="K99" s="20"/>
      <c r="L99" s="20"/>
      <c r="M99" s="20"/>
      <c r="N99" s="22"/>
      <c r="O99" s="22"/>
      <c r="P99" s="23">
        <v>10.09</v>
      </c>
    </row>
    <row r="100" spans="1:16" ht="14.5">
      <c r="A100" s="19">
        <v>98</v>
      </c>
      <c r="B100" s="26" t="s">
        <v>162</v>
      </c>
      <c r="C100" s="20">
        <v>1</v>
      </c>
      <c r="D100" s="21">
        <f t="shared" si="11"/>
        <v>1379.71</v>
      </c>
      <c r="E100" s="21"/>
      <c r="F100" s="21">
        <f>(D100/220)*100</f>
        <v>627.14090909090908</v>
      </c>
      <c r="G100" s="33">
        <v>0.2</v>
      </c>
      <c r="H100" s="20"/>
      <c r="I100" s="20">
        <v>17.32</v>
      </c>
      <c r="J100" s="35">
        <v>21</v>
      </c>
      <c r="K100" s="20"/>
      <c r="L100" s="20"/>
      <c r="M100" s="20"/>
      <c r="N100" s="22"/>
      <c r="O100" s="22"/>
      <c r="P100" s="23">
        <v>10.09</v>
      </c>
    </row>
    <row r="101" spans="1:16" ht="14.5">
      <c r="A101" s="19">
        <v>99</v>
      </c>
      <c r="B101" s="26" t="s">
        <v>163</v>
      </c>
      <c r="C101" s="20">
        <v>1</v>
      </c>
      <c r="D101" s="27">
        <v>1379.71</v>
      </c>
      <c r="E101" s="37"/>
      <c r="F101" s="22">
        <f>D101</f>
        <v>1379.71</v>
      </c>
      <c r="G101" s="33">
        <v>0.2</v>
      </c>
      <c r="H101" s="20"/>
      <c r="I101" s="20">
        <v>17.32</v>
      </c>
      <c r="J101" s="35">
        <v>21</v>
      </c>
      <c r="K101" s="20"/>
      <c r="L101" s="20"/>
      <c r="M101" s="20"/>
      <c r="N101" s="22"/>
      <c r="O101" s="22"/>
      <c r="P101" s="23">
        <v>20.18</v>
      </c>
    </row>
    <row r="102" spans="1:16" ht="14.5">
      <c r="A102" s="19">
        <v>100</v>
      </c>
      <c r="B102" s="26" t="s">
        <v>164</v>
      </c>
      <c r="C102" s="20">
        <v>1</v>
      </c>
      <c r="D102" s="21">
        <f t="shared" ref="D102:D108" si="12">$D$101</f>
        <v>1379.71</v>
      </c>
      <c r="E102" s="21"/>
      <c r="F102" s="21">
        <f>(D102/220)*200</f>
        <v>1254.2818181818182</v>
      </c>
      <c r="G102" s="33">
        <v>0.2</v>
      </c>
      <c r="H102" s="20"/>
      <c r="I102" s="20">
        <v>17.32</v>
      </c>
      <c r="J102" s="35">
        <v>21</v>
      </c>
      <c r="K102" s="20"/>
      <c r="L102" s="20"/>
      <c r="M102" s="20"/>
      <c r="N102" s="22"/>
      <c r="O102" s="22"/>
      <c r="P102" s="23">
        <v>20.18</v>
      </c>
    </row>
    <row r="103" spans="1:16" ht="14.5">
      <c r="A103" s="19">
        <v>101</v>
      </c>
      <c r="B103" s="26" t="s">
        <v>165</v>
      </c>
      <c r="C103" s="20">
        <v>1</v>
      </c>
      <c r="D103" s="21">
        <f t="shared" si="12"/>
        <v>1379.71</v>
      </c>
      <c r="E103" s="21"/>
      <c r="F103" s="21">
        <f>(D103/220)*180</f>
        <v>1128.8536363636365</v>
      </c>
      <c r="G103" s="33">
        <v>0.2</v>
      </c>
      <c r="H103" s="20"/>
      <c r="I103" s="20">
        <v>17.32</v>
      </c>
      <c r="J103" s="35">
        <v>21</v>
      </c>
      <c r="K103" s="20"/>
      <c r="L103" s="20"/>
      <c r="M103" s="20"/>
      <c r="N103" s="22"/>
      <c r="O103" s="22"/>
      <c r="P103" s="23">
        <v>10.09</v>
      </c>
    </row>
    <row r="104" spans="1:16" ht="14.5">
      <c r="A104" s="19">
        <v>102</v>
      </c>
      <c r="B104" s="26" t="s">
        <v>166</v>
      </c>
      <c r="C104" s="20">
        <v>1</v>
      </c>
      <c r="D104" s="21">
        <f t="shared" si="12"/>
        <v>1379.71</v>
      </c>
      <c r="E104" s="21"/>
      <c r="F104" s="21">
        <f>(D104/220)*165</f>
        <v>1034.7825</v>
      </c>
      <c r="G104" s="33">
        <v>0.2</v>
      </c>
      <c r="H104" s="20"/>
      <c r="I104" s="20">
        <v>17.32</v>
      </c>
      <c r="J104" s="35">
        <v>21</v>
      </c>
      <c r="K104" s="20"/>
      <c r="L104" s="20"/>
      <c r="M104" s="20"/>
      <c r="N104" s="22"/>
      <c r="O104" s="22"/>
      <c r="P104" s="23">
        <v>10.09</v>
      </c>
    </row>
    <row r="105" spans="1:16" ht="14.5">
      <c r="A105" s="19">
        <v>103</v>
      </c>
      <c r="B105" s="26" t="s">
        <v>167</v>
      </c>
      <c r="C105" s="20">
        <v>1</v>
      </c>
      <c r="D105" s="21">
        <f t="shared" si="12"/>
        <v>1379.71</v>
      </c>
      <c r="E105" s="21"/>
      <c r="F105" s="21">
        <f>(D105/220)*150</f>
        <v>940.71136363636367</v>
      </c>
      <c r="G105" s="33">
        <v>0.2</v>
      </c>
      <c r="H105" s="20"/>
      <c r="I105" s="20">
        <v>17.32</v>
      </c>
      <c r="J105" s="35">
        <v>21</v>
      </c>
      <c r="K105" s="20"/>
      <c r="L105" s="20"/>
      <c r="M105" s="20"/>
      <c r="N105" s="22"/>
      <c r="O105" s="22"/>
      <c r="P105" s="23">
        <v>10.09</v>
      </c>
    </row>
    <row r="106" spans="1:16" ht="14.5">
      <c r="A106" s="19">
        <v>104</v>
      </c>
      <c r="B106" s="26" t="s">
        <v>168</v>
      </c>
      <c r="C106" s="20">
        <v>1</v>
      </c>
      <c r="D106" s="21">
        <f t="shared" si="12"/>
        <v>1379.71</v>
      </c>
      <c r="E106" s="21"/>
      <c r="F106" s="21">
        <f>(D106/220)*120</f>
        <v>752.56909090909096</v>
      </c>
      <c r="G106" s="33">
        <v>0.2</v>
      </c>
      <c r="H106" s="20"/>
      <c r="I106" s="20">
        <v>17.32</v>
      </c>
      <c r="J106" s="35">
        <v>21</v>
      </c>
      <c r="K106" s="20"/>
      <c r="L106" s="20"/>
      <c r="M106" s="20"/>
      <c r="N106" s="22"/>
      <c r="O106" s="22"/>
      <c r="P106" s="23">
        <v>10.09</v>
      </c>
    </row>
    <row r="107" spans="1:16" ht="14.5">
      <c r="A107" s="19">
        <v>105</v>
      </c>
      <c r="B107" s="26" t="s">
        <v>169</v>
      </c>
      <c r="C107" s="20">
        <v>1</v>
      </c>
      <c r="D107" s="21">
        <f t="shared" si="12"/>
        <v>1379.71</v>
      </c>
      <c r="E107" s="21"/>
      <c r="F107" s="21">
        <f>(D107/220)*110</f>
        <v>689.85500000000002</v>
      </c>
      <c r="G107" s="33">
        <v>0.2</v>
      </c>
      <c r="H107" s="20"/>
      <c r="I107" s="20">
        <v>17.32</v>
      </c>
      <c r="J107" s="35">
        <v>21</v>
      </c>
      <c r="K107" s="20"/>
      <c r="L107" s="20"/>
      <c r="M107" s="20"/>
      <c r="N107" s="22"/>
      <c r="O107" s="22"/>
      <c r="P107" s="23">
        <v>10.09</v>
      </c>
    </row>
    <row r="108" spans="1:16" ht="14.5">
      <c r="A108" s="19">
        <v>106</v>
      </c>
      <c r="B108" s="26" t="s">
        <v>170</v>
      </c>
      <c r="C108" s="20">
        <v>1</v>
      </c>
      <c r="D108" s="21">
        <f t="shared" si="12"/>
        <v>1379.71</v>
      </c>
      <c r="E108" s="21"/>
      <c r="F108" s="21">
        <f>(D108/220)*100</f>
        <v>627.14090909090908</v>
      </c>
      <c r="G108" s="33">
        <v>0.2</v>
      </c>
      <c r="H108" s="20"/>
      <c r="I108" s="20">
        <v>17.32</v>
      </c>
      <c r="J108" s="35">
        <v>21</v>
      </c>
      <c r="K108" s="20"/>
      <c r="L108" s="20"/>
      <c r="M108" s="20"/>
      <c r="N108" s="22"/>
      <c r="O108" s="22"/>
      <c r="P108" s="23">
        <v>10.09</v>
      </c>
    </row>
    <row r="109" spans="1:16" ht="14.5">
      <c r="A109" s="19">
        <v>107</v>
      </c>
      <c r="B109" s="26" t="s">
        <v>171</v>
      </c>
      <c r="C109" s="20">
        <v>1</v>
      </c>
      <c r="D109" s="27">
        <v>1314.09</v>
      </c>
      <c r="E109" s="37"/>
      <c r="F109" s="22">
        <f>D109</f>
        <v>1314.09</v>
      </c>
      <c r="G109" s="33"/>
      <c r="H109" s="20"/>
      <c r="I109" s="20">
        <v>17.32</v>
      </c>
      <c r="J109" s="35">
        <v>21</v>
      </c>
      <c r="K109" s="20"/>
      <c r="L109" s="20"/>
      <c r="M109" s="20"/>
      <c r="N109" s="22"/>
      <c r="O109" s="22"/>
      <c r="P109" s="23">
        <v>20.18</v>
      </c>
    </row>
    <row r="110" spans="1:16" ht="14.5">
      <c r="A110" s="19">
        <v>108</v>
      </c>
      <c r="B110" s="26" t="s">
        <v>172</v>
      </c>
      <c r="C110" s="20">
        <v>1</v>
      </c>
      <c r="D110" s="21">
        <f t="shared" ref="D110:D116" si="13">$D$109</f>
        <v>1314.09</v>
      </c>
      <c r="E110" s="21"/>
      <c r="F110" s="21">
        <f>(D110/220)*200</f>
        <v>1194.6272727272726</v>
      </c>
      <c r="G110" s="33"/>
      <c r="H110" s="20"/>
      <c r="I110" s="20">
        <v>17.32</v>
      </c>
      <c r="J110" s="35">
        <v>21</v>
      </c>
      <c r="K110" s="20"/>
      <c r="L110" s="20"/>
      <c r="M110" s="20"/>
      <c r="N110" s="22"/>
      <c r="O110" s="22"/>
      <c r="P110" s="23">
        <v>20.18</v>
      </c>
    </row>
    <row r="111" spans="1:16" ht="14.5">
      <c r="A111" s="19">
        <v>109</v>
      </c>
      <c r="B111" s="26" t="s">
        <v>173</v>
      </c>
      <c r="C111" s="20">
        <v>1</v>
      </c>
      <c r="D111" s="21">
        <f t="shared" si="13"/>
        <v>1314.09</v>
      </c>
      <c r="E111" s="21"/>
      <c r="F111" s="21">
        <f>(D111/220)*180</f>
        <v>1075.1645454545453</v>
      </c>
      <c r="G111" s="33"/>
      <c r="H111" s="20"/>
      <c r="I111" s="20">
        <v>17.32</v>
      </c>
      <c r="J111" s="35">
        <v>21</v>
      </c>
      <c r="K111" s="20"/>
      <c r="L111" s="20"/>
      <c r="M111" s="20"/>
      <c r="N111" s="22"/>
      <c r="O111" s="22"/>
      <c r="P111" s="23">
        <v>10.09</v>
      </c>
    </row>
    <row r="112" spans="1:16" ht="14.5">
      <c r="A112" s="19">
        <v>110</v>
      </c>
      <c r="B112" s="26" t="s">
        <v>174</v>
      </c>
      <c r="C112" s="20">
        <v>1</v>
      </c>
      <c r="D112" s="21">
        <f t="shared" si="13"/>
        <v>1314.09</v>
      </c>
      <c r="E112" s="21"/>
      <c r="F112" s="21">
        <f>(D112/220)*165</f>
        <v>985.56749999999988</v>
      </c>
      <c r="G112" s="33"/>
      <c r="H112" s="20"/>
      <c r="I112" s="20">
        <v>17.32</v>
      </c>
      <c r="J112" s="35">
        <v>21</v>
      </c>
      <c r="K112" s="20"/>
      <c r="L112" s="20"/>
      <c r="M112" s="20"/>
      <c r="N112" s="22"/>
      <c r="O112" s="22"/>
      <c r="P112" s="23">
        <v>10.09</v>
      </c>
    </row>
    <row r="113" spans="1:16" ht="14.5">
      <c r="A113" s="19">
        <v>111</v>
      </c>
      <c r="B113" s="26" t="s">
        <v>175</v>
      </c>
      <c r="C113" s="20">
        <v>1</v>
      </c>
      <c r="D113" s="21">
        <f t="shared" si="13"/>
        <v>1314.09</v>
      </c>
      <c r="E113" s="21"/>
      <c r="F113" s="21">
        <f>(D113/220)*150</f>
        <v>895.97045454545446</v>
      </c>
      <c r="G113" s="33"/>
      <c r="H113" s="20"/>
      <c r="I113" s="20">
        <v>17.32</v>
      </c>
      <c r="J113" s="35">
        <v>21</v>
      </c>
      <c r="K113" s="20"/>
      <c r="L113" s="20"/>
      <c r="M113" s="20"/>
      <c r="N113" s="22"/>
      <c r="O113" s="22"/>
      <c r="P113" s="23">
        <v>10.09</v>
      </c>
    </row>
    <row r="114" spans="1:16" ht="14.5">
      <c r="A114" s="19">
        <v>112</v>
      </c>
      <c r="B114" s="26" t="s">
        <v>176</v>
      </c>
      <c r="C114" s="29">
        <v>1</v>
      </c>
      <c r="D114" s="21">
        <f t="shared" si="13"/>
        <v>1314.09</v>
      </c>
      <c r="E114" s="21"/>
      <c r="F114" s="21">
        <f>(D114/220)*120</f>
        <v>716.77636363636361</v>
      </c>
      <c r="G114" s="33"/>
      <c r="H114" s="20"/>
      <c r="I114" s="20">
        <v>17.32</v>
      </c>
      <c r="J114" s="35">
        <v>21</v>
      </c>
      <c r="K114" s="20"/>
      <c r="L114" s="20"/>
      <c r="M114" s="20"/>
      <c r="N114" s="22"/>
      <c r="O114" s="22"/>
      <c r="P114" s="23">
        <v>10.09</v>
      </c>
    </row>
    <row r="115" spans="1:16" ht="14.5">
      <c r="A115" s="19">
        <v>113</v>
      </c>
      <c r="B115" s="26" t="s">
        <v>177</v>
      </c>
      <c r="C115" s="29">
        <v>1</v>
      </c>
      <c r="D115" s="21">
        <f t="shared" si="13"/>
        <v>1314.09</v>
      </c>
      <c r="E115" s="21"/>
      <c r="F115" s="21">
        <f>(D115/220)*110</f>
        <v>657.04499999999996</v>
      </c>
      <c r="G115" s="33"/>
      <c r="H115" s="20"/>
      <c r="I115" s="20">
        <v>17.32</v>
      </c>
      <c r="J115" s="35">
        <v>21</v>
      </c>
      <c r="K115" s="20"/>
      <c r="L115" s="20"/>
      <c r="M115" s="20"/>
      <c r="N115" s="22"/>
      <c r="O115" s="22"/>
      <c r="P115" s="23">
        <v>10.09</v>
      </c>
    </row>
    <row r="116" spans="1:16" ht="14.5">
      <c r="A116" s="19">
        <v>114</v>
      </c>
      <c r="B116" s="26" t="s">
        <v>178</v>
      </c>
      <c r="C116" s="29">
        <v>1</v>
      </c>
      <c r="D116" s="21">
        <f t="shared" si="13"/>
        <v>1314.09</v>
      </c>
      <c r="E116" s="21"/>
      <c r="F116" s="21">
        <f>(D116/220)*100</f>
        <v>597.31363636363631</v>
      </c>
      <c r="G116" s="33"/>
      <c r="H116" s="20"/>
      <c r="I116" s="20">
        <v>17.32</v>
      </c>
      <c r="J116" s="35">
        <v>21</v>
      </c>
      <c r="K116" s="20"/>
      <c r="L116" s="20"/>
      <c r="M116" s="20"/>
      <c r="N116" s="22"/>
      <c r="O116" s="22"/>
      <c r="P116" s="23">
        <v>10.09</v>
      </c>
    </row>
    <row r="117" spans="1:16" ht="14.5">
      <c r="A117" s="19">
        <v>115</v>
      </c>
      <c r="B117" s="28" t="s">
        <v>20</v>
      </c>
      <c r="C117" s="20">
        <v>1</v>
      </c>
      <c r="D117" s="27">
        <v>1314.09</v>
      </c>
      <c r="E117" s="37"/>
      <c r="F117" s="22">
        <f>D117</f>
        <v>1314.09</v>
      </c>
      <c r="G117" s="33">
        <v>0.2</v>
      </c>
      <c r="H117" s="20"/>
      <c r="I117" s="20">
        <v>17.32</v>
      </c>
      <c r="J117" s="35">
        <v>21</v>
      </c>
      <c r="K117" s="20"/>
      <c r="L117" s="20"/>
      <c r="M117" s="20"/>
      <c r="N117" s="22"/>
      <c r="O117" s="22"/>
      <c r="P117" s="23">
        <v>20.18</v>
      </c>
    </row>
    <row r="118" spans="1:16" ht="14.5">
      <c r="A118" s="19">
        <v>116</v>
      </c>
      <c r="B118" s="28" t="s">
        <v>29</v>
      </c>
      <c r="C118" s="20">
        <v>1</v>
      </c>
      <c r="D118" s="21">
        <f t="shared" ref="D118:D124" si="14">$D$117</f>
        <v>1314.09</v>
      </c>
      <c r="E118" s="21"/>
      <c r="F118" s="21">
        <f>(D118/220)*200</f>
        <v>1194.6272727272726</v>
      </c>
      <c r="G118" s="33">
        <v>0.2</v>
      </c>
      <c r="H118" s="20"/>
      <c r="I118" s="20">
        <v>17.32</v>
      </c>
      <c r="J118" s="35">
        <v>21</v>
      </c>
      <c r="K118" s="20"/>
      <c r="L118" s="20"/>
      <c r="M118" s="20"/>
      <c r="N118" s="22"/>
      <c r="O118" s="22"/>
      <c r="P118" s="23">
        <v>20.18</v>
      </c>
    </row>
    <row r="119" spans="1:16" ht="14.5">
      <c r="A119" s="19">
        <v>117</v>
      </c>
      <c r="B119" s="28" t="s">
        <v>30</v>
      </c>
      <c r="C119" s="20">
        <v>1</v>
      </c>
      <c r="D119" s="21">
        <f t="shared" si="14"/>
        <v>1314.09</v>
      </c>
      <c r="E119" s="21"/>
      <c r="F119" s="21">
        <f>(D119/220)*180</f>
        <v>1075.1645454545453</v>
      </c>
      <c r="G119" s="33">
        <v>0.2</v>
      </c>
      <c r="H119" s="20"/>
      <c r="I119" s="20">
        <v>17.32</v>
      </c>
      <c r="J119" s="35">
        <v>21</v>
      </c>
      <c r="K119" s="20"/>
      <c r="L119" s="20"/>
      <c r="M119" s="20"/>
      <c r="N119" s="22"/>
      <c r="O119" s="22"/>
      <c r="P119" s="23">
        <v>10.09</v>
      </c>
    </row>
    <row r="120" spans="1:16" ht="14.5">
      <c r="A120" s="19">
        <v>118</v>
      </c>
      <c r="B120" s="28" t="s">
        <v>31</v>
      </c>
      <c r="C120" s="20">
        <v>1</v>
      </c>
      <c r="D120" s="21">
        <f t="shared" si="14"/>
        <v>1314.09</v>
      </c>
      <c r="E120" s="21"/>
      <c r="F120" s="21">
        <f>(D120/220)*165</f>
        <v>985.56749999999988</v>
      </c>
      <c r="G120" s="33">
        <v>0.2</v>
      </c>
      <c r="H120" s="20"/>
      <c r="I120" s="20">
        <v>17.32</v>
      </c>
      <c r="J120" s="35">
        <v>21</v>
      </c>
      <c r="K120" s="20"/>
      <c r="L120" s="20"/>
      <c r="M120" s="20"/>
      <c r="N120" s="22"/>
      <c r="O120" s="22"/>
      <c r="P120" s="23">
        <v>10.09</v>
      </c>
    </row>
    <row r="121" spans="1:16" ht="14.5">
      <c r="A121" s="19">
        <v>119</v>
      </c>
      <c r="B121" s="28" t="s">
        <v>32</v>
      </c>
      <c r="C121" s="20">
        <v>1</v>
      </c>
      <c r="D121" s="21">
        <f t="shared" si="14"/>
        <v>1314.09</v>
      </c>
      <c r="E121" s="21"/>
      <c r="F121" s="21">
        <f>(D121/220)*150</f>
        <v>895.97045454545446</v>
      </c>
      <c r="G121" s="33">
        <v>0.2</v>
      </c>
      <c r="H121" s="20"/>
      <c r="I121" s="20">
        <v>17.32</v>
      </c>
      <c r="J121" s="35">
        <v>21</v>
      </c>
      <c r="K121" s="20"/>
      <c r="L121" s="20"/>
      <c r="M121" s="20"/>
      <c r="N121" s="22"/>
      <c r="O121" s="22"/>
      <c r="P121" s="23">
        <v>10.09</v>
      </c>
    </row>
    <row r="122" spans="1:16" ht="14.5">
      <c r="A122" s="19">
        <v>120</v>
      </c>
      <c r="B122" s="28" t="s">
        <v>33</v>
      </c>
      <c r="C122" s="20">
        <v>1</v>
      </c>
      <c r="D122" s="21">
        <f t="shared" si="14"/>
        <v>1314.09</v>
      </c>
      <c r="E122" s="21"/>
      <c r="F122" s="21">
        <f>(D122/220)*120</f>
        <v>716.77636363636361</v>
      </c>
      <c r="G122" s="33">
        <v>0.2</v>
      </c>
      <c r="H122" s="20"/>
      <c r="I122" s="20">
        <v>17.32</v>
      </c>
      <c r="J122" s="35">
        <v>21</v>
      </c>
      <c r="K122" s="20"/>
      <c r="L122" s="20"/>
      <c r="M122" s="20"/>
      <c r="N122" s="22"/>
      <c r="O122" s="22"/>
      <c r="P122" s="23">
        <v>10.09</v>
      </c>
    </row>
    <row r="123" spans="1:16" ht="14.5">
      <c r="A123" s="19">
        <v>121</v>
      </c>
      <c r="B123" s="28" t="s">
        <v>34</v>
      </c>
      <c r="C123" s="20">
        <v>1</v>
      </c>
      <c r="D123" s="21">
        <f t="shared" si="14"/>
        <v>1314.09</v>
      </c>
      <c r="E123" s="21"/>
      <c r="F123" s="21">
        <f>(D123/220)*110</f>
        <v>657.04499999999996</v>
      </c>
      <c r="G123" s="33">
        <v>0.2</v>
      </c>
      <c r="H123" s="20"/>
      <c r="I123" s="20">
        <v>17.32</v>
      </c>
      <c r="J123" s="35">
        <v>21</v>
      </c>
      <c r="K123" s="20"/>
      <c r="L123" s="20"/>
      <c r="M123" s="20"/>
      <c r="N123" s="22"/>
      <c r="O123" s="22"/>
      <c r="P123" s="23">
        <v>10.09</v>
      </c>
    </row>
    <row r="124" spans="1:16" ht="14.5">
      <c r="A124" s="19">
        <v>122</v>
      </c>
      <c r="B124" s="28" t="s">
        <v>35</v>
      </c>
      <c r="C124" s="20">
        <v>1</v>
      </c>
      <c r="D124" s="21">
        <f t="shared" si="14"/>
        <v>1314.09</v>
      </c>
      <c r="E124" s="21"/>
      <c r="F124" s="21">
        <f>(D124/220)*100</f>
        <v>597.31363636363631</v>
      </c>
      <c r="G124" s="33">
        <v>0.2</v>
      </c>
      <c r="H124" s="20"/>
      <c r="I124" s="20">
        <v>17.32</v>
      </c>
      <c r="J124" s="35">
        <v>21</v>
      </c>
      <c r="K124" s="20"/>
      <c r="L124" s="20"/>
      <c r="M124" s="20"/>
      <c r="N124" s="22"/>
      <c r="O124" s="22"/>
      <c r="P124" s="23">
        <v>10.09</v>
      </c>
    </row>
    <row r="125" spans="1:16" ht="14.5">
      <c r="A125" s="19">
        <v>123</v>
      </c>
      <c r="B125" s="26" t="s">
        <v>179</v>
      </c>
      <c r="C125" s="20">
        <v>1</v>
      </c>
      <c r="D125" s="27">
        <v>1669.75</v>
      </c>
      <c r="E125" s="37"/>
      <c r="F125" s="22">
        <f>D125</f>
        <v>1669.75</v>
      </c>
      <c r="G125" s="33">
        <v>0.2</v>
      </c>
      <c r="H125" s="20"/>
      <c r="I125" s="20">
        <v>17.32</v>
      </c>
      <c r="J125" s="35">
        <v>21</v>
      </c>
      <c r="K125" s="20"/>
      <c r="L125" s="20"/>
      <c r="M125" s="20"/>
      <c r="N125" s="22"/>
      <c r="O125" s="22"/>
      <c r="P125" s="23">
        <v>20.18</v>
      </c>
    </row>
    <row r="126" spans="1:16" ht="14.5">
      <c r="A126" s="19">
        <v>124</v>
      </c>
      <c r="B126" s="26" t="s">
        <v>180</v>
      </c>
      <c r="C126" s="20">
        <v>1</v>
      </c>
      <c r="D126" s="21">
        <f t="shared" ref="D126:D132" si="15">$D$125</f>
        <v>1669.75</v>
      </c>
      <c r="E126" s="21"/>
      <c r="F126" s="21">
        <f>(D126/220)*200</f>
        <v>1517.9545454545455</v>
      </c>
      <c r="G126" s="33">
        <v>0.2</v>
      </c>
      <c r="H126" s="20"/>
      <c r="I126" s="20">
        <v>17.32</v>
      </c>
      <c r="J126" s="35">
        <v>21</v>
      </c>
      <c r="K126" s="20"/>
      <c r="L126" s="20"/>
      <c r="M126" s="20"/>
      <c r="N126" s="22"/>
      <c r="O126" s="22"/>
      <c r="P126" s="23">
        <v>20.18</v>
      </c>
    </row>
    <row r="127" spans="1:16" ht="14.5">
      <c r="A127" s="19">
        <v>125</v>
      </c>
      <c r="B127" s="26" t="s">
        <v>181</v>
      </c>
      <c r="C127" s="20">
        <v>1</v>
      </c>
      <c r="D127" s="21">
        <f t="shared" si="15"/>
        <v>1669.75</v>
      </c>
      <c r="E127" s="21"/>
      <c r="F127" s="21">
        <f>(D127/220)*180</f>
        <v>1366.159090909091</v>
      </c>
      <c r="G127" s="33">
        <v>0.2</v>
      </c>
      <c r="H127" s="20"/>
      <c r="I127" s="20">
        <v>17.32</v>
      </c>
      <c r="J127" s="35">
        <v>21</v>
      </c>
      <c r="K127" s="20"/>
      <c r="L127" s="20"/>
      <c r="M127" s="20"/>
      <c r="N127" s="22"/>
      <c r="O127" s="22"/>
      <c r="P127" s="23">
        <v>10.09</v>
      </c>
    </row>
    <row r="128" spans="1:16" ht="14.5">
      <c r="A128" s="19">
        <v>126</v>
      </c>
      <c r="B128" s="26" t="s">
        <v>182</v>
      </c>
      <c r="C128" s="20">
        <v>1</v>
      </c>
      <c r="D128" s="21">
        <f t="shared" si="15"/>
        <v>1669.75</v>
      </c>
      <c r="E128" s="21"/>
      <c r="F128" s="21">
        <f>(D128/220)*165</f>
        <v>1252.3125</v>
      </c>
      <c r="G128" s="33">
        <v>0.2</v>
      </c>
      <c r="H128" s="20"/>
      <c r="I128" s="20">
        <v>17.32</v>
      </c>
      <c r="J128" s="35">
        <v>21</v>
      </c>
      <c r="K128" s="20"/>
      <c r="L128" s="20"/>
      <c r="M128" s="20"/>
      <c r="N128" s="22"/>
      <c r="O128" s="22"/>
      <c r="P128" s="23">
        <v>10.09</v>
      </c>
    </row>
    <row r="129" spans="1:16" ht="14.5">
      <c r="A129" s="19">
        <v>127</v>
      </c>
      <c r="B129" s="26" t="s">
        <v>183</v>
      </c>
      <c r="C129" s="20">
        <v>1</v>
      </c>
      <c r="D129" s="21">
        <f t="shared" si="15"/>
        <v>1669.75</v>
      </c>
      <c r="E129" s="21"/>
      <c r="F129" s="21">
        <f>(D129/220)*150</f>
        <v>1138.465909090909</v>
      </c>
      <c r="G129" s="33">
        <v>0.2</v>
      </c>
      <c r="H129" s="20"/>
      <c r="I129" s="20">
        <v>17.32</v>
      </c>
      <c r="J129" s="35">
        <v>21</v>
      </c>
      <c r="K129" s="20"/>
      <c r="L129" s="20"/>
      <c r="M129" s="20"/>
      <c r="N129" s="22"/>
      <c r="O129" s="22"/>
      <c r="P129" s="23">
        <v>10.09</v>
      </c>
    </row>
    <row r="130" spans="1:16" ht="14.5">
      <c r="A130" s="19">
        <v>128</v>
      </c>
      <c r="B130" s="26" t="s">
        <v>184</v>
      </c>
      <c r="C130" s="20">
        <v>1</v>
      </c>
      <c r="D130" s="21">
        <f t="shared" si="15"/>
        <v>1669.75</v>
      </c>
      <c r="E130" s="21"/>
      <c r="F130" s="21">
        <f>(D130/220)*120</f>
        <v>910.77272727272725</v>
      </c>
      <c r="G130" s="33">
        <v>0.2</v>
      </c>
      <c r="H130" s="20"/>
      <c r="I130" s="20">
        <v>17.32</v>
      </c>
      <c r="J130" s="35">
        <v>21</v>
      </c>
      <c r="K130" s="20"/>
      <c r="L130" s="20"/>
      <c r="M130" s="20"/>
      <c r="N130" s="22"/>
      <c r="O130" s="22"/>
      <c r="P130" s="23">
        <v>10.09</v>
      </c>
    </row>
    <row r="131" spans="1:16" ht="14.5">
      <c r="A131" s="19">
        <v>129</v>
      </c>
      <c r="B131" s="26" t="s">
        <v>185</v>
      </c>
      <c r="C131" s="20">
        <v>1</v>
      </c>
      <c r="D131" s="21">
        <f t="shared" si="15"/>
        <v>1669.75</v>
      </c>
      <c r="E131" s="21"/>
      <c r="F131" s="21">
        <f>(D131/220)*110</f>
        <v>834.875</v>
      </c>
      <c r="G131" s="33">
        <v>0.2</v>
      </c>
      <c r="H131" s="20"/>
      <c r="I131" s="20">
        <v>17.32</v>
      </c>
      <c r="J131" s="35">
        <v>21</v>
      </c>
      <c r="K131" s="20"/>
      <c r="L131" s="20"/>
      <c r="M131" s="20"/>
      <c r="N131" s="22"/>
      <c r="O131" s="22"/>
      <c r="P131" s="23">
        <v>10.09</v>
      </c>
    </row>
    <row r="132" spans="1:16" ht="14.5">
      <c r="A132" s="19">
        <v>130</v>
      </c>
      <c r="B132" s="26" t="s">
        <v>186</v>
      </c>
      <c r="C132" s="20">
        <v>1</v>
      </c>
      <c r="D132" s="21">
        <f t="shared" si="15"/>
        <v>1669.75</v>
      </c>
      <c r="E132" s="21"/>
      <c r="F132" s="21">
        <f>(D132/220)*100</f>
        <v>758.97727272727275</v>
      </c>
      <c r="G132" s="33">
        <v>0.2</v>
      </c>
      <c r="H132" s="20"/>
      <c r="I132" s="20">
        <v>17.32</v>
      </c>
      <c r="J132" s="35">
        <v>21</v>
      </c>
      <c r="K132" s="20"/>
      <c r="L132" s="20"/>
      <c r="M132" s="20"/>
      <c r="N132" s="22"/>
      <c r="O132" s="22"/>
      <c r="P132" s="23">
        <v>10.09</v>
      </c>
    </row>
    <row r="133" spans="1:16" ht="14.5">
      <c r="A133" s="19">
        <v>131</v>
      </c>
      <c r="B133" s="26" t="s">
        <v>187</v>
      </c>
      <c r="C133" s="20">
        <v>1</v>
      </c>
      <c r="D133" s="27">
        <v>1396.01</v>
      </c>
      <c r="E133" s="37"/>
      <c r="F133" s="22">
        <f>D133</f>
        <v>1396.01</v>
      </c>
      <c r="G133" s="33">
        <v>0.2</v>
      </c>
      <c r="H133" s="20"/>
      <c r="I133" s="20">
        <v>17.32</v>
      </c>
      <c r="J133" s="35">
        <v>21</v>
      </c>
      <c r="K133" s="20"/>
      <c r="L133" s="20"/>
      <c r="M133" s="20"/>
      <c r="N133" s="22"/>
      <c r="O133" s="22"/>
      <c r="P133" s="23">
        <v>20.18</v>
      </c>
    </row>
    <row r="134" spans="1:16" ht="14.5">
      <c r="A134" s="19">
        <v>132</v>
      </c>
      <c r="B134" s="26" t="s">
        <v>188</v>
      </c>
      <c r="C134" s="20">
        <v>1</v>
      </c>
      <c r="D134" s="21">
        <f t="shared" ref="D134:D140" si="16">$D$133</f>
        <v>1396.01</v>
      </c>
      <c r="E134" s="21"/>
      <c r="F134" s="21">
        <f>(D134/220)*200</f>
        <v>1269.1000000000001</v>
      </c>
      <c r="G134" s="33">
        <v>0.2</v>
      </c>
      <c r="H134" s="20"/>
      <c r="I134" s="20">
        <v>17.32</v>
      </c>
      <c r="J134" s="35">
        <v>21</v>
      </c>
      <c r="K134" s="20"/>
      <c r="L134" s="20"/>
      <c r="M134" s="20"/>
      <c r="N134" s="22"/>
      <c r="O134" s="22"/>
      <c r="P134" s="23">
        <v>20.18</v>
      </c>
    </row>
    <row r="135" spans="1:16" ht="14.5">
      <c r="A135" s="19">
        <v>133</v>
      </c>
      <c r="B135" s="26" t="s">
        <v>189</v>
      </c>
      <c r="C135" s="20">
        <v>1</v>
      </c>
      <c r="D135" s="21">
        <f t="shared" si="16"/>
        <v>1396.01</v>
      </c>
      <c r="E135" s="21"/>
      <c r="F135" s="21">
        <f>(D135/220)*180</f>
        <v>1142.19</v>
      </c>
      <c r="G135" s="33">
        <v>0.2</v>
      </c>
      <c r="H135" s="20"/>
      <c r="I135" s="20">
        <v>17.32</v>
      </c>
      <c r="J135" s="35">
        <v>21</v>
      </c>
      <c r="K135" s="20"/>
      <c r="L135" s="20"/>
      <c r="M135" s="20"/>
      <c r="N135" s="22"/>
      <c r="O135" s="22"/>
      <c r="P135" s="23">
        <v>10.09</v>
      </c>
    </row>
    <row r="136" spans="1:16" ht="14.5">
      <c r="A136" s="19">
        <v>134</v>
      </c>
      <c r="B136" s="26" t="s">
        <v>190</v>
      </c>
      <c r="C136" s="20">
        <v>1</v>
      </c>
      <c r="D136" s="21">
        <f t="shared" si="16"/>
        <v>1396.01</v>
      </c>
      <c r="E136" s="21"/>
      <c r="F136" s="21">
        <f>(D136/220)*165</f>
        <v>1047.0075000000002</v>
      </c>
      <c r="G136" s="33">
        <v>0.2</v>
      </c>
      <c r="H136" s="20"/>
      <c r="I136" s="20">
        <v>17.32</v>
      </c>
      <c r="J136" s="35">
        <v>21</v>
      </c>
      <c r="K136" s="20"/>
      <c r="L136" s="20"/>
      <c r="M136" s="20"/>
      <c r="N136" s="22"/>
      <c r="O136" s="22"/>
      <c r="P136" s="23">
        <v>10.09</v>
      </c>
    </row>
    <row r="137" spans="1:16" ht="14.5">
      <c r="A137" s="19">
        <v>135</v>
      </c>
      <c r="B137" s="26" t="s">
        <v>191</v>
      </c>
      <c r="C137" s="20">
        <v>1</v>
      </c>
      <c r="D137" s="21">
        <f t="shared" si="16"/>
        <v>1396.01</v>
      </c>
      <c r="E137" s="21"/>
      <c r="F137" s="21">
        <f>(D137/220)*150</f>
        <v>951.82500000000005</v>
      </c>
      <c r="G137" s="33">
        <v>0.2</v>
      </c>
      <c r="H137" s="20"/>
      <c r="I137" s="20">
        <v>17.32</v>
      </c>
      <c r="J137" s="35">
        <v>21</v>
      </c>
      <c r="K137" s="20"/>
      <c r="L137" s="20"/>
      <c r="M137" s="20"/>
      <c r="N137" s="22"/>
      <c r="O137" s="22"/>
      <c r="P137" s="23">
        <v>10.09</v>
      </c>
    </row>
    <row r="138" spans="1:16" ht="14.5">
      <c r="A138" s="19">
        <v>136</v>
      </c>
      <c r="B138" s="26" t="s">
        <v>192</v>
      </c>
      <c r="C138" s="20">
        <v>1</v>
      </c>
      <c r="D138" s="21">
        <f t="shared" si="16"/>
        <v>1396.01</v>
      </c>
      <c r="E138" s="21"/>
      <c r="F138" s="21">
        <f>(D138/220)*120</f>
        <v>761.46</v>
      </c>
      <c r="G138" s="33">
        <v>0.2</v>
      </c>
      <c r="H138" s="20"/>
      <c r="I138" s="20">
        <v>17.32</v>
      </c>
      <c r="J138" s="35">
        <v>21</v>
      </c>
      <c r="K138" s="20"/>
      <c r="L138" s="20"/>
      <c r="M138" s="20"/>
      <c r="N138" s="22"/>
      <c r="O138" s="22"/>
      <c r="P138" s="23">
        <v>10.09</v>
      </c>
    </row>
    <row r="139" spans="1:16" ht="14.5">
      <c r="A139" s="19">
        <v>137</v>
      </c>
      <c r="B139" s="26" t="s">
        <v>193</v>
      </c>
      <c r="C139" s="20">
        <v>1</v>
      </c>
      <c r="D139" s="21">
        <f t="shared" si="16"/>
        <v>1396.01</v>
      </c>
      <c r="E139" s="21"/>
      <c r="F139" s="21">
        <f>(D139/220)*110</f>
        <v>698.005</v>
      </c>
      <c r="G139" s="33">
        <v>0.2</v>
      </c>
      <c r="H139" s="20"/>
      <c r="I139" s="20">
        <v>17.32</v>
      </c>
      <c r="J139" s="35">
        <v>21</v>
      </c>
      <c r="K139" s="20"/>
      <c r="L139" s="20"/>
      <c r="M139" s="20"/>
      <c r="N139" s="22"/>
      <c r="O139" s="22"/>
      <c r="P139" s="23">
        <v>10.09</v>
      </c>
    </row>
    <row r="140" spans="1:16" ht="14.5">
      <c r="A140" s="19">
        <v>138</v>
      </c>
      <c r="B140" s="26" t="s">
        <v>194</v>
      </c>
      <c r="C140" s="20">
        <v>1</v>
      </c>
      <c r="D140" s="21">
        <f t="shared" si="16"/>
        <v>1396.01</v>
      </c>
      <c r="E140" s="21"/>
      <c r="F140" s="21">
        <f>(D140/220)*100</f>
        <v>634.55000000000007</v>
      </c>
      <c r="G140" s="33">
        <v>0.2</v>
      </c>
      <c r="H140" s="20"/>
      <c r="I140" s="20">
        <v>17.32</v>
      </c>
      <c r="J140" s="35">
        <v>21</v>
      </c>
      <c r="K140" s="20"/>
      <c r="L140" s="20"/>
      <c r="M140" s="20"/>
      <c r="N140" s="22"/>
      <c r="O140" s="22"/>
      <c r="P140" s="23">
        <v>10.09</v>
      </c>
    </row>
    <row r="141" spans="1:16" ht="14.5">
      <c r="A141" s="19">
        <v>139</v>
      </c>
      <c r="B141" s="26" t="s">
        <v>195</v>
      </c>
      <c r="C141" s="20">
        <v>1</v>
      </c>
      <c r="D141" s="27">
        <v>1582.27</v>
      </c>
      <c r="E141" s="37"/>
      <c r="F141" s="22">
        <f>D141</f>
        <v>1582.27</v>
      </c>
      <c r="G141" s="33"/>
      <c r="H141" s="20"/>
      <c r="I141" s="20">
        <v>17.32</v>
      </c>
      <c r="J141" s="35">
        <v>21</v>
      </c>
      <c r="K141" s="20"/>
      <c r="L141" s="20"/>
      <c r="M141" s="20"/>
      <c r="N141" s="22"/>
      <c r="O141" s="22"/>
      <c r="P141" s="23">
        <v>20.18</v>
      </c>
    </row>
    <row r="142" spans="1:16" ht="14.5">
      <c r="A142" s="19">
        <v>140</v>
      </c>
      <c r="B142" s="26" t="s">
        <v>36</v>
      </c>
      <c r="C142" s="20">
        <v>1</v>
      </c>
      <c r="D142" s="21">
        <f t="shared" ref="D142:D151" si="17">$D$141</f>
        <v>1582.27</v>
      </c>
      <c r="E142" s="21"/>
      <c r="F142" s="21">
        <f>(D142/220)*200</f>
        <v>1438.4272727272726</v>
      </c>
      <c r="G142" s="33"/>
      <c r="H142" s="20"/>
      <c r="I142" s="20">
        <v>17.32</v>
      </c>
      <c r="J142" s="35">
        <v>21</v>
      </c>
      <c r="K142" s="20"/>
      <c r="L142" s="20"/>
      <c r="M142" s="20"/>
      <c r="N142" s="22"/>
      <c r="O142" s="22"/>
      <c r="P142" s="23">
        <v>20.18</v>
      </c>
    </row>
    <row r="143" spans="1:16" ht="14.5">
      <c r="A143" s="19">
        <v>141</v>
      </c>
      <c r="B143" s="26" t="s">
        <v>37</v>
      </c>
      <c r="C143" s="20">
        <v>1</v>
      </c>
      <c r="D143" s="21">
        <f t="shared" si="17"/>
        <v>1582.27</v>
      </c>
      <c r="E143" s="21"/>
      <c r="F143" s="21">
        <f>(D143/220)*180</f>
        <v>1294.5845454545454</v>
      </c>
      <c r="G143" s="33"/>
      <c r="H143" s="20"/>
      <c r="I143" s="20">
        <v>17.32</v>
      </c>
      <c r="J143" s="35">
        <v>21</v>
      </c>
      <c r="K143" s="20"/>
      <c r="L143" s="20"/>
      <c r="M143" s="20"/>
      <c r="N143" s="22"/>
      <c r="O143" s="22"/>
      <c r="P143" s="23">
        <v>10.09</v>
      </c>
    </row>
    <row r="144" spans="1:16" ht="14.5">
      <c r="A144" s="19">
        <v>142</v>
      </c>
      <c r="B144" s="26" t="s">
        <v>38</v>
      </c>
      <c r="C144" s="20">
        <v>1</v>
      </c>
      <c r="D144" s="21">
        <f t="shared" si="17"/>
        <v>1582.27</v>
      </c>
      <c r="E144" s="21"/>
      <c r="F144" s="21">
        <f>(D144/220)*165</f>
        <v>1186.7024999999999</v>
      </c>
      <c r="G144" s="33"/>
      <c r="H144" s="20"/>
      <c r="I144" s="20">
        <v>17.32</v>
      </c>
      <c r="J144" s="35">
        <v>21</v>
      </c>
      <c r="K144" s="20"/>
      <c r="L144" s="20"/>
      <c r="M144" s="20"/>
      <c r="N144" s="22"/>
      <c r="O144" s="22"/>
      <c r="P144" s="23">
        <v>10.09</v>
      </c>
    </row>
    <row r="145" spans="1:16" ht="14.5">
      <c r="A145" s="19">
        <v>143</v>
      </c>
      <c r="B145" s="26" t="s">
        <v>39</v>
      </c>
      <c r="C145" s="20">
        <v>1</v>
      </c>
      <c r="D145" s="21">
        <f t="shared" si="17"/>
        <v>1582.27</v>
      </c>
      <c r="E145" s="21"/>
      <c r="F145" s="21">
        <f>(D145/220)*150</f>
        <v>1078.8204545454546</v>
      </c>
      <c r="G145" s="33"/>
      <c r="H145" s="20"/>
      <c r="I145" s="20">
        <v>17.32</v>
      </c>
      <c r="J145" s="35">
        <v>21</v>
      </c>
      <c r="K145" s="20"/>
      <c r="L145" s="20"/>
      <c r="M145" s="20"/>
      <c r="N145" s="22"/>
      <c r="O145" s="22"/>
      <c r="P145" s="23">
        <v>10.09</v>
      </c>
    </row>
    <row r="146" spans="1:16" ht="14.5">
      <c r="A146" s="19">
        <v>144</v>
      </c>
      <c r="B146" s="26" t="s">
        <v>40</v>
      </c>
      <c r="C146" s="20">
        <v>1</v>
      </c>
      <c r="D146" s="21">
        <f t="shared" si="17"/>
        <v>1582.27</v>
      </c>
      <c r="E146" s="21"/>
      <c r="F146" s="21">
        <f>(D146/220)*120</f>
        <v>863.05636363636359</v>
      </c>
      <c r="G146" s="33"/>
      <c r="H146" s="20"/>
      <c r="I146" s="20">
        <v>17.32</v>
      </c>
      <c r="J146" s="35">
        <v>21</v>
      </c>
      <c r="K146" s="20"/>
      <c r="L146" s="20"/>
      <c r="M146" s="20"/>
      <c r="N146" s="22"/>
      <c r="O146" s="22"/>
      <c r="P146" s="23">
        <v>10.09</v>
      </c>
    </row>
    <row r="147" spans="1:16" ht="14.5">
      <c r="A147" s="19">
        <v>145</v>
      </c>
      <c r="B147" s="26" t="s">
        <v>41</v>
      </c>
      <c r="C147" s="20">
        <v>1</v>
      </c>
      <c r="D147" s="21">
        <f t="shared" si="17"/>
        <v>1582.27</v>
      </c>
      <c r="E147" s="21"/>
      <c r="F147" s="21">
        <f>(D147/220)*110</f>
        <v>791.13499999999999</v>
      </c>
      <c r="G147" s="33"/>
      <c r="H147" s="20"/>
      <c r="I147" s="20">
        <v>17.32</v>
      </c>
      <c r="J147" s="35">
        <v>21</v>
      </c>
      <c r="K147" s="20"/>
      <c r="L147" s="20"/>
      <c r="M147" s="20"/>
      <c r="N147" s="22"/>
      <c r="O147" s="22"/>
      <c r="P147" s="23">
        <v>10.09</v>
      </c>
    </row>
    <row r="148" spans="1:16" ht="14.5">
      <c r="A148" s="19">
        <v>146</v>
      </c>
      <c r="B148" s="26" t="s">
        <v>42</v>
      </c>
      <c r="C148" s="20">
        <v>1</v>
      </c>
      <c r="D148" s="21">
        <f t="shared" si="17"/>
        <v>1582.27</v>
      </c>
      <c r="E148" s="21"/>
      <c r="F148" s="21">
        <f>(D148/220)*100</f>
        <v>719.21363636363628</v>
      </c>
      <c r="G148" s="33"/>
      <c r="H148" s="20"/>
      <c r="I148" s="20">
        <v>17.32</v>
      </c>
      <c r="J148" s="35">
        <v>21</v>
      </c>
      <c r="K148" s="20"/>
      <c r="L148" s="20"/>
      <c r="M148" s="20"/>
      <c r="N148" s="22"/>
      <c r="O148" s="22"/>
      <c r="P148" s="23">
        <v>10.09</v>
      </c>
    </row>
    <row r="149" spans="1:16" ht="14.5">
      <c r="A149" s="19">
        <v>147</v>
      </c>
      <c r="B149" s="26" t="s">
        <v>43</v>
      </c>
      <c r="C149" s="20">
        <v>2</v>
      </c>
      <c r="D149" s="21">
        <f t="shared" si="17"/>
        <v>1582.27</v>
      </c>
      <c r="E149" s="21"/>
      <c r="F149" s="21">
        <f>D149</f>
        <v>1582.27</v>
      </c>
      <c r="G149" s="33"/>
      <c r="H149" s="20"/>
      <c r="I149" s="20">
        <v>17.32</v>
      </c>
      <c r="J149" s="35">
        <v>21</v>
      </c>
      <c r="K149" s="20"/>
      <c r="L149" s="20"/>
      <c r="M149" s="20"/>
      <c r="N149" s="22"/>
      <c r="O149" s="22"/>
      <c r="P149" s="23">
        <v>20.18</v>
      </c>
    </row>
    <row r="150" spans="1:16" ht="14.5">
      <c r="A150" s="19">
        <v>148</v>
      </c>
      <c r="B150" s="26" t="s">
        <v>44</v>
      </c>
      <c r="C150" s="20">
        <v>2</v>
      </c>
      <c r="D150" s="21">
        <f t="shared" si="17"/>
        <v>1582.27</v>
      </c>
      <c r="E150" s="21"/>
      <c r="F150" s="21">
        <f>D150</f>
        <v>1582.27</v>
      </c>
      <c r="G150" s="33"/>
      <c r="H150" s="20"/>
      <c r="I150" s="20">
        <v>17.32</v>
      </c>
      <c r="J150" s="35">
        <v>21</v>
      </c>
      <c r="K150" s="20"/>
      <c r="L150" s="20"/>
      <c r="M150" s="20"/>
      <c r="N150" s="22"/>
      <c r="O150" s="22"/>
      <c r="P150" s="23">
        <v>20.18</v>
      </c>
    </row>
    <row r="151" spans="1:16" ht="14.5">
      <c r="A151" s="19">
        <v>149</v>
      </c>
      <c r="B151" s="26" t="s">
        <v>45</v>
      </c>
      <c r="C151" s="20">
        <v>4</v>
      </c>
      <c r="D151" s="21">
        <f t="shared" si="17"/>
        <v>1582.27</v>
      </c>
      <c r="E151" s="21"/>
      <c r="F151" s="21">
        <f>D151</f>
        <v>1582.27</v>
      </c>
      <c r="G151" s="33"/>
      <c r="H151" s="20"/>
      <c r="I151" s="20">
        <v>17.32</v>
      </c>
      <c r="J151" s="35">
        <v>21</v>
      </c>
      <c r="K151" s="20"/>
      <c r="L151" s="20"/>
      <c r="M151" s="20"/>
      <c r="N151" s="22"/>
      <c r="O151" s="22"/>
      <c r="P151" s="23">
        <v>20.18</v>
      </c>
    </row>
    <row r="152" spans="1:16" ht="14.5">
      <c r="A152" s="19">
        <v>150</v>
      </c>
      <c r="B152" s="26" t="s">
        <v>21</v>
      </c>
      <c r="C152" s="20">
        <v>1</v>
      </c>
      <c r="D152" s="27">
        <v>1485.67</v>
      </c>
      <c r="E152" s="37"/>
      <c r="F152" s="22">
        <f>D152</f>
        <v>1485.67</v>
      </c>
      <c r="G152" s="33"/>
      <c r="H152" s="20"/>
      <c r="I152" s="20">
        <v>17.32</v>
      </c>
      <c r="J152" s="35">
        <v>21</v>
      </c>
      <c r="K152" s="20"/>
      <c r="L152" s="20"/>
      <c r="M152" s="20"/>
      <c r="N152" s="22"/>
      <c r="O152" s="22"/>
      <c r="P152" s="23">
        <v>20.18</v>
      </c>
    </row>
    <row r="153" spans="1:16" ht="14.5">
      <c r="A153" s="19">
        <v>151</v>
      </c>
      <c r="B153" s="26" t="s">
        <v>46</v>
      </c>
      <c r="C153" s="20">
        <v>1</v>
      </c>
      <c r="D153" s="21">
        <f t="shared" ref="D153:D162" si="18">$D$152</f>
        <v>1485.67</v>
      </c>
      <c r="E153" s="21"/>
      <c r="F153" s="21">
        <f>(D153/220)*200</f>
        <v>1350.609090909091</v>
      </c>
      <c r="G153" s="33"/>
      <c r="H153" s="20"/>
      <c r="I153" s="20">
        <v>17.32</v>
      </c>
      <c r="J153" s="35">
        <v>21</v>
      </c>
      <c r="K153" s="20"/>
      <c r="L153" s="20"/>
      <c r="M153" s="20"/>
      <c r="N153" s="22"/>
      <c r="O153" s="22"/>
      <c r="P153" s="23">
        <v>20.18</v>
      </c>
    </row>
    <row r="154" spans="1:16" ht="14.5">
      <c r="A154" s="19">
        <v>152</v>
      </c>
      <c r="B154" s="26" t="s">
        <v>47</v>
      </c>
      <c r="C154" s="20">
        <v>1</v>
      </c>
      <c r="D154" s="21">
        <f t="shared" si="18"/>
        <v>1485.67</v>
      </c>
      <c r="E154" s="21"/>
      <c r="F154" s="21">
        <f>(D154/220)*180</f>
        <v>1215.5481818181818</v>
      </c>
      <c r="G154" s="33"/>
      <c r="H154" s="20"/>
      <c r="I154" s="20">
        <v>17.32</v>
      </c>
      <c r="J154" s="35">
        <v>21</v>
      </c>
      <c r="K154" s="20"/>
      <c r="L154" s="20"/>
      <c r="M154" s="20"/>
      <c r="N154" s="22"/>
      <c r="O154" s="22"/>
      <c r="P154" s="23">
        <v>10.09</v>
      </c>
    </row>
    <row r="155" spans="1:16" ht="14.5">
      <c r="A155" s="19">
        <v>153</v>
      </c>
      <c r="B155" s="26" t="s">
        <v>48</v>
      </c>
      <c r="C155" s="20">
        <v>1</v>
      </c>
      <c r="D155" s="21">
        <f t="shared" si="18"/>
        <v>1485.67</v>
      </c>
      <c r="E155" s="21"/>
      <c r="F155" s="21">
        <f>(D155/220)*165</f>
        <v>1114.2525000000001</v>
      </c>
      <c r="G155" s="33"/>
      <c r="H155" s="20"/>
      <c r="I155" s="20">
        <v>17.32</v>
      </c>
      <c r="J155" s="35">
        <v>21</v>
      </c>
      <c r="K155" s="20"/>
      <c r="L155" s="20"/>
      <c r="M155" s="20"/>
      <c r="N155" s="22"/>
      <c r="O155" s="22"/>
      <c r="P155" s="23">
        <v>10.09</v>
      </c>
    </row>
    <row r="156" spans="1:16" ht="14.5">
      <c r="A156" s="19">
        <v>154</v>
      </c>
      <c r="B156" s="26" t="s">
        <v>49</v>
      </c>
      <c r="C156" s="20">
        <v>1</v>
      </c>
      <c r="D156" s="21">
        <f t="shared" si="18"/>
        <v>1485.67</v>
      </c>
      <c r="E156" s="21"/>
      <c r="F156" s="21">
        <f>(D156/220)*150</f>
        <v>1012.9568181818182</v>
      </c>
      <c r="G156" s="33"/>
      <c r="H156" s="20"/>
      <c r="I156" s="20">
        <v>17.32</v>
      </c>
      <c r="J156" s="35">
        <v>21</v>
      </c>
      <c r="K156" s="20"/>
      <c r="L156" s="20"/>
      <c r="M156" s="20"/>
      <c r="N156" s="22"/>
      <c r="O156" s="22"/>
      <c r="P156" s="23">
        <v>10.09</v>
      </c>
    </row>
    <row r="157" spans="1:16" ht="14.5">
      <c r="A157" s="19">
        <v>155</v>
      </c>
      <c r="B157" s="26" t="s">
        <v>50</v>
      </c>
      <c r="C157" s="20">
        <v>1</v>
      </c>
      <c r="D157" s="21">
        <f t="shared" si="18"/>
        <v>1485.67</v>
      </c>
      <c r="E157" s="21"/>
      <c r="F157" s="21">
        <f>(D157/220)*120</f>
        <v>810.36545454545455</v>
      </c>
      <c r="G157" s="33"/>
      <c r="H157" s="20"/>
      <c r="I157" s="20">
        <v>17.32</v>
      </c>
      <c r="J157" s="35">
        <v>21</v>
      </c>
      <c r="K157" s="20"/>
      <c r="L157" s="20"/>
      <c r="M157" s="20"/>
      <c r="N157" s="22"/>
      <c r="O157" s="22"/>
      <c r="P157" s="23">
        <v>10.09</v>
      </c>
    </row>
    <row r="158" spans="1:16" ht="14.5">
      <c r="A158" s="19">
        <v>156</v>
      </c>
      <c r="B158" s="26" t="s">
        <v>51</v>
      </c>
      <c r="C158" s="20">
        <v>1</v>
      </c>
      <c r="D158" s="21">
        <f t="shared" si="18"/>
        <v>1485.67</v>
      </c>
      <c r="E158" s="21"/>
      <c r="F158" s="21">
        <f>(D158/220)*110</f>
        <v>742.83500000000004</v>
      </c>
      <c r="G158" s="33"/>
      <c r="H158" s="20"/>
      <c r="I158" s="20">
        <v>17.32</v>
      </c>
      <c r="J158" s="35">
        <v>21</v>
      </c>
      <c r="K158" s="20"/>
      <c r="L158" s="20"/>
      <c r="M158" s="20"/>
      <c r="N158" s="22"/>
      <c r="O158" s="22"/>
      <c r="P158" s="23">
        <v>10.09</v>
      </c>
    </row>
    <row r="159" spans="1:16" ht="14.5">
      <c r="A159" s="19">
        <v>157</v>
      </c>
      <c r="B159" s="26" t="s">
        <v>52</v>
      </c>
      <c r="C159" s="20">
        <v>1</v>
      </c>
      <c r="D159" s="21">
        <f t="shared" si="18"/>
        <v>1485.67</v>
      </c>
      <c r="E159" s="21"/>
      <c r="F159" s="21">
        <f>(D159/220)*100</f>
        <v>675.30454545454552</v>
      </c>
      <c r="G159" s="33"/>
      <c r="H159" s="20"/>
      <c r="I159" s="20">
        <v>17.32</v>
      </c>
      <c r="J159" s="35">
        <v>21</v>
      </c>
      <c r="K159" s="20"/>
      <c r="L159" s="20"/>
      <c r="M159" s="20"/>
      <c r="N159" s="22"/>
      <c r="O159" s="22"/>
      <c r="P159" s="23">
        <v>10.09</v>
      </c>
    </row>
    <row r="160" spans="1:16" ht="14.5">
      <c r="A160" s="19">
        <v>158</v>
      </c>
      <c r="B160" s="26" t="s">
        <v>53</v>
      </c>
      <c r="C160" s="20">
        <v>2</v>
      </c>
      <c r="D160" s="21">
        <f t="shared" si="18"/>
        <v>1485.67</v>
      </c>
      <c r="E160" s="21"/>
      <c r="F160" s="21">
        <f>D160</f>
        <v>1485.67</v>
      </c>
      <c r="G160" s="33"/>
      <c r="H160" s="20"/>
      <c r="I160" s="20">
        <v>17.32</v>
      </c>
      <c r="J160" s="35">
        <v>21</v>
      </c>
      <c r="K160" s="20"/>
      <c r="L160" s="20"/>
      <c r="M160" s="20"/>
      <c r="N160" s="22"/>
      <c r="O160" s="22"/>
      <c r="P160" s="23">
        <v>20.18</v>
      </c>
    </row>
    <row r="161" spans="1:16" ht="14.5">
      <c r="A161" s="19">
        <v>159</v>
      </c>
      <c r="B161" s="26" t="s">
        <v>54</v>
      </c>
      <c r="C161" s="20">
        <v>2</v>
      </c>
      <c r="D161" s="21">
        <f t="shared" si="18"/>
        <v>1485.67</v>
      </c>
      <c r="E161" s="21"/>
      <c r="F161" s="21">
        <f>D161</f>
        <v>1485.67</v>
      </c>
      <c r="G161" s="33"/>
      <c r="H161" s="20"/>
      <c r="I161" s="20">
        <v>17.32</v>
      </c>
      <c r="J161" s="35">
        <v>21</v>
      </c>
      <c r="K161" s="20"/>
      <c r="L161" s="20"/>
      <c r="M161" s="20"/>
      <c r="N161" s="22"/>
      <c r="O161" s="22"/>
      <c r="P161" s="23">
        <v>20.18</v>
      </c>
    </row>
    <row r="162" spans="1:16" ht="14.5">
      <c r="A162" s="19">
        <v>160</v>
      </c>
      <c r="B162" s="26" t="s">
        <v>55</v>
      </c>
      <c r="C162" s="20">
        <v>4</v>
      </c>
      <c r="D162" s="21">
        <f t="shared" si="18"/>
        <v>1485.67</v>
      </c>
      <c r="E162" s="21"/>
      <c r="F162" s="21">
        <f>D162</f>
        <v>1485.67</v>
      </c>
      <c r="G162" s="33"/>
      <c r="H162" s="20"/>
      <c r="I162" s="20">
        <v>17.32</v>
      </c>
      <c r="J162" s="35">
        <v>21</v>
      </c>
      <c r="K162" s="20"/>
      <c r="L162" s="20"/>
      <c r="M162" s="20"/>
      <c r="N162" s="22"/>
      <c r="O162" s="22"/>
      <c r="P162" s="23">
        <v>20.18</v>
      </c>
    </row>
    <row r="163" spans="1:16" ht="14.5">
      <c r="A163" s="19">
        <v>161</v>
      </c>
      <c r="B163" s="26" t="s">
        <v>22</v>
      </c>
      <c r="C163" s="20">
        <v>1</v>
      </c>
      <c r="D163" s="27">
        <v>1314.09</v>
      </c>
      <c r="E163" s="37"/>
      <c r="F163" s="22">
        <f>D163</f>
        <v>1314.09</v>
      </c>
      <c r="G163" s="33">
        <v>0.2</v>
      </c>
      <c r="H163" s="20"/>
      <c r="I163" s="20">
        <v>17.32</v>
      </c>
      <c r="J163" s="35">
        <v>21</v>
      </c>
      <c r="K163" s="20"/>
      <c r="L163" s="20"/>
      <c r="M163" s="20"/>
      <c r="N163" s="22"/>
      <c r="O163" s="22"/>
      <c r="P163" s="23">
        <v>20.18</v>
      </c>
    </row>
    <row r="164" spans="1:16" ht="14.5">
      <c r="A164" s="19">
        <v>162</v>
      </c>
      <c r="B164" s="26" t="s">
        <v>56</v>
      </c>
      <c r="C164" s="20">
        <v>1</v>
      </c>
      <c r="D164" s="21">
        <f>$D$163</f>
        <v>1314.09</v>
      </c>
      <c r="E164" s="21"/>
      <c r="F164" s="21">
        <f>(D164/220)*200</f>
        <v>1194.6272727272726</v>
      </c>
      <c r="G164" s="33">
        <v>0.2</v>
      </c>
      <c r="H164" s="20"/>
      <c r="I164" s="20">
        <v>17.32</v>
      </c>
      <c r="J164" s="35">
        <v>21</v>
      </c>
      <c r="K164" s="20"/>
      <c r="L164" s="20"/>
      <c r="M164" s="20"/>
      <c r="N164" s="22"/>
      <c r="O164" s="22"/>
      <c r="P164" s="23">
        <v>20.18</v>
      </c>
    </row>
    <row r="165" spans="1:16" ht="14.5">
      <c r="A165" s="19">
        <v>163</v>
      </c>
      <c r="B165" s="26" t="s">
        <v>57</v>
      </c>
      <c r="C165" s="20">
        <v>1</v>
      </c>
      <c r="D165" s="21">
        <f t="shared" ref="D165:D172" si="19">$D$163</f>
        <v>1314.09</v>
      </c>
      <c r="E165" s="21"/>
      <c r="F165" s="21">
        <f>(D165/220)*180</f>
        <v>1075.1645454545453</v>
      </c>
      <c r="G165" s="33">
        <v>0.2</v>
      </c>
      <c r="H165" s="20"/>
      <c r="I165" s="20">
        <v>17.32</v>
      </c>
      <c r="J165" s="35">
        <v>21</v>
      </c>
      <c r="K165" s="20"/>
      <c r="L165" s="20"/>
      <c r="M165" s="20"/>
      <c r="N165" s="22"/>
      <c r="O165" s="22"/>
      <c r="P165" s="23">
        <v>10.09</v>
      </c>
    </row>
    <row r="166" spans="1:16" ht="14.5">
      <c r="A166" s="19">
        <v>164</v>
      </c>
      <c r="B166" s="26" t="s">
        <v>58</v>
      </c>
      <c r="C166" s="20">
        <v>1</v>
      </c>
      <c r="D166" s="21">
        <f t="shared" si="19"/>
        <v>1314.09</v>
      </c>
      <c r="E166" s="21"/>
      <c r="F166" s="21">
        <f>(D166/220)*165</f>
        <v>985.56749999999988</v>
      </c>
      <c r="G166" s="33">
        <v>0.2</v>
      </c>
      <c r="H166" s="20"/>
      <c r="I166" s="20">
        <v>17.32</v>
      </c>
      <c r="J166" s="35">
        <v>21</v>
      </c>
      <c r="K166" s="20"/>
      <c r="L166" s="20"/>
      <c r="M166" s="20"/>
      <c r="N166" s="22"/>
      <c r="O166" s="22"/>
      <c r="P166" s="23">
        <v>10.09</v>
      </c>
    </row>
    <row r="167" spans="1:16" ht="14.5">
      <c r="A167" s="19">
        <v>165</v>
      </c>
      <c r="B167" s="26" t="s">
        <v>59</v>
      </c>
      <c r="C167" s="20">
        <v>1</v>
      </c>
      <c r="D167" s="21">
        <f t="shared" si="19"/>
        <v>1314.09</v>
      </c>
      <c r="E167" s="21"/>
      <c r="F167" s="21">
        <f>(D167/220)*150</f>
        <v>895.97045454545446</v>
      </c>
      <c r="G167" s="33">
        <v>0.2</v>
      </c>
      <c r="H167" s="20"/>
      <c r="I167" s="20">
        <v>17.32</v>
      </c>
      <c r="J167" s="35">
        <v>21</v>
      </c>
      <c r="K167" s="20"/>
      <c r="L167" s="20"/>
      <c r="M167" s="20"/>
      <c r="N167" s="22"/>
      <c r="O167" s="22"/>
      <c r="P167" s="23">
        <v>10.09</v>
      </c>
    </row>
    <row r="168" spans="1:16" ht="14.5">
      <c r="A168" s="19">
        <v>166</v>
      </c>
      <c r="B168" s="26" t="s">
        <v>60</v>
      </c>
      <c r="C168" s="20">
        <v>1</v>
      </c>
      <c r="D168" s="21">
        <f t="shared" si="19"/>
        <v>1314.09</v>
      </c>
      <c r="E168" s="21"/>
      <c r="F168" s="21">
        <f>(D168/220)*120</f>
        <v>716.77636363636361</v>
      </c>
      <c r="G168" s="33">
        <v>0.2</v>
      </c>
      <c r="H168" s="20"/>
      <c r="I168" s="20">
        <v>17.32</v>
      </c>
      <c r="J168" s="35">
        <v>21</v>
      </c>
      <c r="K168" s="20"/>
      <c r="L168" s="20"/>
      <c r="M168" s="20"/>
      <c r="N168" s="22"/>
      <c r="O168" s="22"/>
      <c r="P168" s="23">
        <v>10.09</v>
      </c>
    </row>
    <row r="169" spans="1:16" ht="14.5">
      <c r="A169" s="19">
        <v>167</v>
      </c>
      <c r="B169" s="26" t="s">
        <v>61</v>
      </c>
      <c r="C169" s="20">
        <v>1</v>
      </c>
      <c r="D169" s="21">
        <f t="shared" si="19"/>
        <v>1314.09</v>
      </c>
      <c r="E169" s="21"/>
      <c r="F169" s="21">
        <f>(D169/220)*110</f>
        <v>657.04499999999996</v>
      </c>
      <c r="G169" s="33">
        <v>0.2</v>
      </c>
      <c r="H169" s="20"/>
      <c r="I169" s="20">
        <v>17.32</v>
      </c>
      <c r="J169" s="35">
        <v>21</v>
      </c>
      <c r="K169" s="20"/>
      <c r="L169" s="20"/>
      <c r="M169" s="20"/>
      <c r="N169" s="22"/>
      <c r="O169" s="22"/>
      <c r="P169" s="23">
        <v>10.09</v>
      </c>
    </row>
    <row r="170" spans="1:16" ht="14.5">
      <c r="A170" s="19">
        <v>168</v>
      </c>
      <c r="B170" s="26" t="s">
        <v>62</v>
      </c>
      <c r="C170" s="20">
        <v>1</v>
      </c>
      <c r="D170" s="21">
        <f t="shared" si="19"/>
        <v>1314.09</v>
      </c>
      <c r="E170" s="21"/>
      <c r="F170" s="21">
        <f>(D170/220)*100</f>
        <v>597.31363636363631</v>
      </c>
      <c r="G170" s="33">
        <v>0.2</v>
      </c>
      <c r="H170" s="20"/>
      <c r="I170" s="20">
        <v>17.32</v>
      </c>
      <c r="J170" s="35">
        <v>21</v>
      </c>
      <c r="K170" s="20"/>
      <c r="L170" s="20"/>
      <c r="M170" s="20"/>
      <c r="N170" s="22"/>
      <c r="O170" s="22"/>
      <c r="P170" s="23">
        <v>10.09</v>
      </c>
    </row>
    <row r="171" spans="1:16" ht="14.5">
      <c r="A171" s="19">
        <v>169</v>
      </c>
      <c r="B171" s="28" t="s">
        <v>63</v>
      </c>
      <c r="C171" s="20">
        <v>2</v>
      </c>
      <c r="D171" s="21">
        <f t="shared" si="19"/>
        <v>1314.09</v>
      </c>
      <c r="E171" s="21"/>
      <c r="F171" s="22">
        <f>D171</f>
        <v>1314.09</v>
      </c>
      <c r="G171" s="33">
        <v>0.2</v>
      </c>
      <c r="H171" s="20"/>
      <c r="I171" s="20">
        <v>17.32</v>
      </c>
      <c r="J171" s="35">
        <v>21</v>
      </c>
      <c r="K171" s="20"/>
      <c r="L171" s="20"/>
      <c r="M171" s="20"/>
      <c r="N171" s="22"/>
      <c r="O171" s="22"/>
      <c r="P171" s="23">
        <v>20.18</v>
      </c>
    </row>
    <row r="172" spans="1:16" ht="14.5">
      <c r="A172" s="19">
        <v>170</v>
      </c>
      <c r="B172" s="28" t="s">
        <v>64</v>
      </c>
      <c r="C172" s="20">
        <v>2</v>
      </c>
      <c r="D172" s="21">
        <f t="shared" si="19"/>
        <v>1314.09</v>
      </c>
      <c r="E172" s="21"/>
      <c r="F172" s="22">
        <f>D172</f>
        <v>1314.09</v>
      </c>
      <c r="G172" s="33">
        <v>0.2</v>
      </c>
      <c r="H172" s="20"/>
      <c r="I172" s="20">
        <v>17.32</v>
      </c>
      <c r="J172" s="35">
        <v>21</v>
      </c>
      <c r="K172" s="20"/>
      <c r="L172" s="20"/>
      <c r="M172" s="20"/>
      <c r="N172" s="22"/>
      <c r="O172" s="22"/>
      <c r="P172" s="23">
        <v>20.18</v>
      </c>
    </row>
    <row r="173" spans="1:16" ht="14.5">
      <c r="A173" s="19">
        <v>171</v>
      </c>
      <c r="B173" s="28" t="s">
        <v>196</v>
      </c>
      <c r="C173" s="20">
        <v>1</v>
      </c>
      <c r="D173" s="27">
        <v>1441.27</v>
      </c>
      <c r="E173" s="37"/>
      <c r="F173" s="22">
        <f>D173</f>
        <v>1441.27</v>
      </c>
      <c r="G173" s="33"/>
      <c r="H173" s="20"/>
      <c r="I173" s="20">
        <v>17.32</v>
      </c>
      <c r="J173" s="35">
        <v>21</v>
      </c>
      <c r="K173" s="20"/>
      <c r="L173" s="20"/>
      <c r="M173" s="20"/>
      <c r="N173" s="22"/>
      <c r="O173" s="22"/>
      <c r="P173" s="23">
        <v>20.18</v>
      </c>
    </row>
    <row r="174" spans="1:16" ht="14.5">
      <c r="A174" s="19">
        <v>172</v>
      </c>
      <c r="B174" s="28" t="s">
        <v>197</v>
      </c>
      <c r="C174" s="20">
        <v>1</v>
      </c>
      <c r="D174" s="21">
        <f t="shared" ref="D174:D180" si="20">$D$173</f>
        <v>1441.27</v>
      </c>
      <c r="E174" s="21"/>
      <c r="F174" s="21">
        <f>(D174/220)*200</f>
        <v>1310.2454545454545</v>
      </c>
      <c r="G174" s="33"/>
      <c r="H174" s="20"/>
      <c r="I174" s="20">
        <v>17.32</v>
      </c>
      <c r="J174" s="35">
        <v>21</v>
      </c>
      <c r="K174" s="20"/>
      <c r="L174" s="20"/>
      <c r="M174" s="20"/>
      <c r="N174" s="22"/>
      <c r="O174" s="22"/>
      <c r="P174" s="23">
        <v>20.18</v>
      </c>
    </row>
    <row r="175" spans="1:16" ht="14.5">
      <c r="A175" s="19">
        <v>173</v>
      </c>
      <c r="B175" s="28" t="s">
        <v>198</v>
      </c>
      <c r="C175" s="20">
        <v>1</v>
      </c>
      <c r="D175" s="21">
        <f t="shared" si="20"/>
        <v>1441.27</v>
      </c>
      <c r="E175" s="21"/>
      <c r="F175" s="21">
        <f>(D175/220)*180</f>
        <v>1179.2209090909091</v>
      </c>
      <c r="G175" s="33"/>
      <c r="H175" s="20"/>
      <c r="I175" s="20">
        <v>17.32</v>
      </c>
      <c r="J175" s="35">
        <v>21</v>
      </c>
      <c r="K175" s="20"/>
      <c r="L175" s="20"/>
      <c r="M175" s="20"/>
      <c r="N175" s="22"/>
      <c r="O175" s="22"/>
      <c r="P175" s="23">
        <v>10.09</v>
      </c>
    </row>
    <row r="176" spans="1:16" ht="14.5">
      <c r="A176" s="19">
        <v>174</v>
      </c>
      <c r="B176" s="28" t="s">
        <v>199</v>
      </c>
      <c r="C176" s="20">
        <v>1</v>
      </c>
      <c r="D176" s="21">
        <f t="shared" si="20"/>
        <v>1441.27</v>
      </c>
      <c r="E176" s="21"/>
      <c r="F176" s="21">
        <f>(D176/220)*165</f>
        <v>1080.9525000000001</v>
      </c>
      <c r="G176" s="33"/>
      <c r="H176" s="20"/>
      <c r="I176" s="20">
        <v>17.32</v>
      </c>
      <c r="J176" s="35">
        <v>21</v>
      </c>
      <c r="K176" s="20"/>
      <c r="L176" s="20"/>
      <c r="M176" s="20"/>
      <c r="N176" s="22"/>
      <c r="O176" s="22"/>
      <c r="P176" s="23">
        <v>10.09</v>
      </c>
    </row>
    <row r="177" spans="1:16" ht="14.5">
      <c r="A177" s="19">
        <v>175</v>
      </c>
      <c r="B177" s="28" t="s">
        <v>200</v>
      </c>
      <c r="C177" s="20">
        <v>1</v>
      </c>
      <c r="D177" s="21">
        <f t="shared" si="20"/>
        <v>1441.27</v>
      </c>
      <c r="E177" s="21"/>
      <c r="F177" s="21">
        <f>(D177/220)*150</f>
        <v>982.68409090909086</v>
      </c>
      <c r="G177" s="33"/>
      <c r="H177" s="20"/>
      <c r="I177" s="20">
        <v>17.32</v>
      </c>
      <c r="J177" s="35">
        <v>21</v>
      </c>
      <c r="K177" s="20"/>
      <c r="L177" s="20"/>
      <c r="M177" s="20"/>
      <c r="N177" s="22"/>
      <c r="O177" s="22"/>
      <c r="P177" s="23">
        <v>10.09</v>
      </c>
    </row>
    <row r="178" spans="1:16" ht="14.5">
      <c r="A178" s="19">
        <v>176</v>
      </c>
      <c r="B178" s="28" t="s">
        <v>201</v>
      </c>
      <c r="C178" s="20">
        <v>1</v>
      </c>
      <c r="D178" s="21">
        <f t="shared" si="20"/>
        <v>1441.27</v>
      </c>
      <c r="E178" s="21"/>
      <c r="F178" s="21">
        <f>(D178/220)*120</f>
        <v>786.14727272727271</v>
      </c>
      <c r="G178" s="33"/>
      <c r="H178" s="20"/>
      <c r="I178" s="20">
        <v>17.32</v>
      </c>
      <c r="J178" s="35">
        <v>21</v>
      </c>
      <c r="K178" s="20"/>
      <c r="L178" s="20"/>
      <c r="M178" s="20"/>
      <c r="N178" s="22"/>
      <c r="O178" s="22"/>
      <c r="P178" s="23">
        <v>10.09</v>
      </c>
    </row>
    <row r="179" spans="1:16" ht="14.5">
      <c r="A179" s="19">
        <v>177</v>
      </c>
      <c r="B179" s="28" t="s">
        <v>202</v>
      </c>
      <c r="C179" s="20">
        <v>1</v>
      </c>
      <c r="D179" s="21">
        <f t="shared" si="20"/>
        <v>1441.27</v>
      </c>
      <c r="E179" s="21"/>
      <c r="F179" s="21">
        <f>(D179/220)*110</f>
        <v>720.63499999999999</v>
      </c>
      <c r="G179" s="33"/>
      <c r="H179" s="20"/>
      <c r="I179" s="20">
        <v>17.32</v>
      </c>
      <c r="J179" s="35">
        <v>21</v>
      </c>
      <c r="K179" s="20"/>
      <c r="L179" s="20"/>
      <c r="M179" s="20"/>
      <c r="N179" s="22"/>
      <c r="O179" s="22"/>
      <c r="P179" s="23">
        <v>10.09</v>
      </c>
    </row>
    <row r="180" spans="1:16" ht="14.5">
      <c r="A180" s="19">
        <v>178</v>
      </c>
      <c r="B180" s="28" t="s">
        <v>203</v>
      </c>
      <c r="C180" s="20">
        <v>1</v>
      </c>
      <c r="D180" s="21">
        <f t="shared" si="20"/>
        <v>1441.27</v>
      </c>
      <c r="E180" s="21"/>
      <c r="F180" s="21">
        <f>(D180/220)*100</f>
        <v>655.12272727272727</v>
      </c>
      <c r="G180" s="33"/>
      <c r="H180" s="20"/>
      <c r="I180" s="20">
        <v>17.32</v>
      </c>
      <c r="J180" s="35">
        <v>21</v>
      </c>
      <c r="K180" s="20"/>
      <c r="L180" s="20"/>
      <c r="M180" s="20"/>
      <c r="N180" s="22"/>
      <c r="O180" s="22"/>
      <c r="P180" s="23">
        <v>10.09</v>
      </c>
    </row>
    <row r="181" spans="1:16" ht="14.5">
      <c r="A181" s="19">
        <v>179</v>
      </c>
      <c r="B181" s="26" t="s">
        <v>204</v>
      </c>
      <c r="C181" s="20">
        <v>1</v>
      </c>
      <c r="D181" s="27">
        <v>1339.25</v>
      </c>
      <c r="E181" s="36">
        <v>1463.55</v>
      </c>
      <c r="F181" s="22">
        <f>D181</f>
        <v>1339.25</v>
      </c>
      <c r="G181" s="33">
        <v>0.2</v>
      </c>
      <c r="H181" s="20"/>
      <c r="I181" s="20">
        <v>17.32</v>
      </c>
      <c r="J181" s="35">
        <v>21</v>
      </c>
      <c r="K181" s="20"/>
      <c r="L181" s="20"/>
      <c r="M181" s="20"/>
      <c r="N181" s="22"/>
      <c r="O181" s="22"/>
      <c r="P181" s="23">
        <v>20.18</v>
      </c>
    </row>
    <row r="182" spans="1:16" ht="14.5">
      <c r="A182" s="19">
        <v>180</v>
      </c>
      <c r="B182" s="26" t="s">
        <v>205</v>
      </c>
      <c r="C182" s="20">
        <v>1</v>
      </c>
      <c r="D182" s="21">
        <f t="shared" ref="D182:D188" si="21">$D$181</f>
        <v>1339.25</v>
      </c>
      <c r="E182" s="21"/>
      <c r="F182" s="21">
        <f>(D182/220)*200</f>
        <v>1217.5</v>
      </c>
      <c r="G182" s="33">
        <v>0.2</v>
      </c>
      <c r="H182" s="20"/>
      <c r="I182" s="20">
        <v>17.32</v>
      </c>
      <c r="J182" s="35">
        <v>21</v>
      </c>
      <c r="K182" s="20"/>
      <c r="L182" s="20"/>
      <c r="M182" s="20"/>
      <c r="N182" s="22"/>
      <c r="O182" s="22"/>
      <c r="P182" s="23">
        <v>20.18</v>
      </c>
    </row>
    <row r="183" spans="1:16" ht="14.5">
      <c r="A183" s="19">
        <v>181</v>
      </c>
      <c r="B183" s="26" t="s">
        <v>206</v>
      </c>
      <c r="C183" s="20">
        <v>1</v>
      </c>
      <c r="D183" s="21">
        <f t="shared" si="21"/>
        <v>1339.25</v>
      </c>
      <c r="E183" s="21"/>
      <c r="F183" s="21">
        <f>(D183/220)*180</f>
        <v>1095.75</v>
      </c>
      <c r="G183" s="33">
        <v>0.2</v>
      </c>
      <c r="H183" s="20"/>
      <c r="I183" s="20">
        <v>17.32</v>
      </c>
      <c r="J183" s="35">
        <v>21</v>
      </c>
      <c r="K183" s="20"/>
      <c r="L183" s="20"/>
      <c r="M183" s="20"/>
      <c r="N183" s="22"/>
      <c r="O183" s="22"/>
      <c r="P183" s="23">
        <v>10.09</v>
      </c>
    </row>
    <row r="184" spans="1:16" ht="14.5">
      <c r="A184" s="19">
        <v>182</v>
      </c>
      <c r="B184" s="26" t="s">
        <v>207</v>
      </c>
      <c r="C184" s="20">
        <v>1</v>
      </c>
      <c r="D184" s="21">
        <f t="shared" si="21"/>
        <v>1339.25</v>
      </c>
      <c r="E184" s="21"/>
      <c r="F184" s="21">
        <f>(D184/220)*165</f>
        <v>1004.4375000000001</v>
      </c>
      <c r="G184" s="33">
        <v>0.2</v>
      </c>
      <c r="H184" s="20"/>
      <c r="I184" s="20">
        <v>17.32</v>
      </c>
      <c r="J184" s="35">
        <v>21</v>
      </c>
      <c r="K184" s="20"/>
      <c r="L184" s="20"/>
      <c r="M184" s="20"/>
      <c r="N184" s="22"/>
      <c r="O184" s="22"/>
      <c r="P184" s="23">
        <v>10.09</v>
      </c>
    </row>
    <row r="185" spans="1:16" ht="14.5">
      <c r="A185" s="19">
        <v>183</v>
      </c>
      <c r="B185" s="26" t="s">
        <v>208</v>
      </c>
      <c r="C185" s="20">
        <v>1</v>
      </c>
      <c r="D185" s="21">
        <f t="shared" si="21"/>
        <v>1339.25</v>
      </c>
      <c r="E185" s="21"/>
      <c r="F185" s="21">
        <f>(D185/220)*150</f>
        <v>913.125</v>
      </c>
      <c r="G185" s="33">
        <v>0.2</v>
      </c>
      <c r="H185" s="20"/>
      <c r="I185" s="20">
        <v>17.32</v>
      </c>
      <c r="J185" s="35">
        <v>21</v>
      </c>
      <c r="K185" s="20"/>
      <c r="L185" s="20"/>
      <c r="M185" s="20"/>
      <c r="N185" s="22"/>
      <c r="O185" s="22"/>
      <c r="P185" s="23">
        <v>10.09</v>
      </c>
    </row>
    <row r="186" spans="1:16" ht="14.5">
      <c r="A186" s="19">
        <v>184</v>
      </c>
      <c r="B186" s="26" t="s">
        <v>209</v>
      </c>
      <c r="C186" s="20">
        <v>1</v>
      </c>
      <c r="D186" s="21">
        <f t="shared" si="21"/>
        <v>1339.25</v>
      </c>
      <c r="E186" s="21"/>
      <c r="F186" s="21">
        <f>(D186/220)*120</f>
        <v>730.5</v>
      </c>
      <c r="G186" s="33">
        <v>0.2</v>
      </c>
      <c r="H186" s="20"/>
      <c r="I186" s="20">
        <v>17.32</v>
      </c>
      <c r="J186" s="35">
        <v>21</v>
      </c>
      <c r="K186" s="20"/>
      <c r="L186" s="20"/>
      <c r="M186" s="20"/>
      <c r="N186" s="22"/>
      <c r="O186" s="22"/>
      <c r="P186" s="23">
        <v>10.09</v>
      </c>
    </row>
    <row r="187" spans="1:16" ht="14.5">
      <c r="A187" s="19">
        <v>185</v>
      </c>
      <c r="B187" s="26" t="s">
        <v>210</v>
      </c>
      <c r="C187" s="20">
        <v>1</v>
      </c>
      <c r="D187" s="21">
        <f t="shared" si="21"/>
        <v>1339.25</v>
      </c>
      <c r="E187" s="21"/>
      <c r="F187" s="21">
        <f>(D187/220)*110</f>
        <v>669.625</v>
      </c>
      <c r="G187" s="33">
        <v>0.2</v>
      </c>
      <c r="H187" s="20"/>
      <c r="I187" s="20">
        <v>17.32</v>
      </c>
      <c r="J187" s="35">
        <v>21</v>
      </c>
      <c r="K187" s="20"/>
      <c r="L187" s="20"/>
      <c r="M187" s="20"/>
      <c r="N187" s="22"/>
      <c r="O187" s="22"/>
      <c r="P187" s="23">
        <v>10.09</v>
      </c>
    </row>
    <row r="188" spans="1:16" ht="14.5">
      <c r="A188" s="19">
        <v>186</v>
      </c>
      <c r="B188" s="26" t="s">
        <v>211</v>
      </c>
      <c r="C188" s="20">
        <v>1</v>
      </c>
      <c r="D188" s="21">
        <f t="shared" si="21"/>
        <v>1339.25</v>
      </c>
      <c r="E188" s="21"/>
      <c r="F188" s="21">
        <f>(D188/220)*100</f>
        <v>608.75</v>
      </c>
      <c r="G188" s="33">
        <v>0.2</v>
      </c>
      <c r="H188" s="20"/>
      <c r="I188" s="20">
        <v>17.32</v>
      </c>
      <c r="J188" s="35">
        <v>21</v>
      </c>
      <c r="K188" s="20"/>
      <c r="L188" s="20"/>
      <c r="M188" s="20"/>
      <c r="N188" s="22"/>
      <c r="O188" s="22"/>
      <c r="P188" s="23">
        <v>10.09</v>
      </c>
    </row>
    <row r="189" spans="1:16" ht="14.5">
      <c r="A189" s="19">
        <v>189</v>
      </c>
      <c r="B189" s="26" t="s">
        <v>212</v>
      </c>
      <c r="C189" s="20">
        <v>1</v>
      </c>
      <c r="D189" s="27">
        <v>1601.35</v>
      </c>
      <c r="E189" s="37"/>
      <c r="F189" s="22">
        <f>D189</f>
        <v>1601.35</v>
      </c>
      <c r="G189" s="33">
        <v>0.2</v>
      </c>
      <c r="H189" s="20"/>
      <c r="I189" s="20">
        <v>17.32</v>
      </c>
      <c r="J189" s="35">
        <v>21</v>
      </c>
      <c r="K189" s="20"/>
      <c r="L189" s="20"/>
      <c r="M189" s="20"/>
      <c r="N189" s="22"/>
      <c r="O189" s="22"/>
      <c r="P189" s="23">
        <v>20.18</v>
      </c>
    </row>
    <row r="190" spans="1:16" ht="14.5">
      <c r="A190" s="19">
        <v>190</v>
      </c>
      <c r="B190" s="26" t="s">
        <v>213</v>
      </c>
      <c r="C190" s="20">
        <v>1</v>
      </c>
      <c r="D190" s="21">
        <f t="shared" ref="D190:D196" si="22">$D$189</f>
        <v>1601.35</v>
      </c>
      <c r="E190" s="21"/>
      <c r="F190" s="21">
        <f>(D190/220)*200</f>
        <v>1455.7727272727273</v>
      </c>
      <c r="G190" s="33">
        <v>0.2</v>
      </c>
      <c r="H190" s="20"/>
      <c r="I190" s="20">
        <v>17.32</v>
      </c>
      <c r="J190" s="35">
        <v>21</v>
      </c>
      <c r="K190" s="20"/>
      <c r="L190" s="20"/>
      <c r="M190" s="20"/>
      <c r="N190" s="22"/>
      <c r="O190" s="22"/>
      <c r="P190" s="23">
        <v>20.18</v>
      </c>
    </row>
    <row r="191" spans="1:16" ht="14.5">
      <c r="A191" s="19">
        <v>191</v>
      </c>
      <c r="B191" s="26" t="s">
        <v>214</v>
      </c>
      <c r="C191" s="20">
        <v>1</v>
      </c>
      <c r="D191" s="21">
        <f t="shared" si="22"/>
        <v>1601.35</v>
      </c>
      <c r="E191" s="21"/>
      <c r="F191" s="21">
        <f>(D191/220)*180</f>
        <v>1310.1954545454544</v>
      </c>
      <c r="G191" s="33">
        <v>0.2</v>
      </c>
      <c r="H191" s="20"/>
      <c r="I191" s="20">
        <v>17.32</v>
      </c>
      <c r="J191" s="35">
        <v>21</v>
      </c>
      <c r="K191" s="20"/>
      <c r="L191" s="20"/>
      <c r="M191" s="20"/>
      <c r="N191" s="22"/>
      <c r="O191" s="22"/>
      <c r="P191" s="23">
        <v>10.09</v>
      </c>
    </row>
    <row r="192" spans="1:16" ht="14.5">
      <c r="A192" s="19">
        <v>192</v>
      </c>
      <c r="B192" s="26" t="s">
        <v>215</v>
      </c>
      <c r="C192" s="20">
        <v>1</v>
      </c>
      <c r="D192" s="21">
        <f t="shared" si="22"/>
        <v>1601.35</v>
      </c>
      <c r="E192" s="21"/>
      <c r="F192" s="21">
        <f>(D192/220)*165</f>
        <v>1201.0124999999998</v>
      </c>
      <c r="G192" s="33">
        <v>0.2</v>
      </c>
      <c r="H192" s="20"/>
      <c r="I192" s="20">
        <v>17.32</v>
      </c>
      <c r="J192" s="35">
        <v>21</v>
      </c>
      <c r="K192" s="20"/>
      <c r="L192" s="20"/>
      <c r="M192" s="20"/>
      <c r="N192" s="22"/>
      <c r="O192" s="22"/>
      <c r="P192" s="23">
        <v>10.09</v>
      </c>
    </row>
    <row r="193" spans="1:16" ht="14.5">
      <c r="A193" s="19">
        <v>193</v>
      </c>
      <c r="B193" s="26" t="s">
        <v>216</v>
      </c>
      <c r="C193" s="20">
        <v>1</v>
      </c>
      <c r="D193" s="21">
        <f t="shared" si="22"/>
        <v>1601.35</v>
      </c>
      <c r="E193" s="21"/>
      <c r="F193" s="21">
        <f>(D193/220)*150</f>
        <v>1091.8295454545453</v>
      </c>
      <c r="G193" s="33">
        <v>0.2</v>
      </c>
      <c r="H193" s="20"/>
      <c r="I193" s="20">
        <v>17.32</v>
      </c>
      <c r="J193" s="35">
        <v>21</v>
      </c>
      <c r="K193" s="20"/>
      <c r="L193" s="20"/>
      <c r="M193" s="20"/>
      <c r="N193" s="22"/>
      <c r="O193" s="22"/>
      <c r="P193" s="23">
        <v>10.09</v>
      </c>
    </row>
    <row r="194" spans="1:16" ht="14.5">
      <c r="A194" s="19">
        <v>194</v>
      </c>
      <c r="B194" s="26" t="s">
        <v>217</v>
      </c>
      <c r="C194" s="20">
        <v>1</v>
      </c>
      <c r="D194" s="21">
        <f t="shared" si="22"/>
        <v>1601.35</v>
      </c>
      <c r="E194" s="21"/>
      <c r="F194" s="21">
        <f>(D194/220)*120</f>
        <v>873.46363636363628</v>
      </c>
      <c r="G194" s="33">
        <v>0.2</v>
      </c>
      <c r="H194" s="20"/>
      <c r="I194" s="20">
        <v>17.32</v>
      </c>
      <c r="J194" s="35">
        <v>21</v>
      </c>
      <c r="K194" s="20"/>
      <c r="L194" s="20"/>
      <c r="M194" s="20"/>
      <c r="N194" s="22"/>
      <c r="O194" s="22"/>
      <c r="P194" s="23">
        <v>10.09</v>
      </c>
    </row>
    <row r="195" spans="1:16" ht="14.5">
      <c r="A195" s="19">
        <v>195</v>
      </c>
      <c r="B195" s="26" t="s">
        <v>218</v>
      </c>
      <c r="C195" s="20">
        <v>1</v>
      </c>
      <c r="D195" s="21">
        <f t="shared" si="22"/>
        <v>1601.35</v>
      </c>
      <c r="E195" s="21"/>
      <c r="F195" s="21">
        <f>(D195/220)*110</f>
        <v>800.67499999999995</v>
      </c>
      <c r="G195" s="33">
        <v>0.2</v>
      </c>
      <c r="H195" s="20"/>
      <c r="I195" s="20">
        <v>17.32</v>
      </c>
      <c r="J195" s="35">
        <v>21</v>
      </c>
      <c r="K195" s="20"/>
      <c r="L195" s="20"/>
      <c r="M195" s="20"/>
      <c r="N195" s="22"/>
      <c r="O195" s="22"/>
      <c r="P195" s="23">
        <v>10.09</v>
      </c>
    </row>
    <row r="196" spans="1:16" ht="14.5">
      <c r="A196" s="19">
        <v>196</v>
      </c>
      <c r="B196" s="26" t="s">
        <v>219</v>
      </c>
      <c r="C196" s="20">
        <v>1</v>
      </c>
      <c r="D196" s="21">
        <f t="shared" si="22"/>
        <v>1601.35</v>
      </c>
      <c r="E196" s="21"/>
      <c r="F196" s="21">
        <f>(D196/220)*100</f>
        <v>727.88636363636363</v>
      </c>
      <c r="G196" s="33">
        <v>0.2</v>
      </c>
      <c r="H196" s="20"/>
      <c r="I196" s="20">
        <v>17.32</v>
      </c>
      <c r="J196" s="35">
        <v>21</v>
      </c>
      <c r="K196" s="20"/>
      <c r="L196" s="20"/>
      <c r="M196" s="20"/>
      <c r="N196" s="22"/>
      <c r="O196" s="22"/>
      <c r="P196" s="23">
        <v>10.09</v>
      </c>
    </row>
  </sheetData>
  <dataConsolidate/>
  <mergeCells count="1">
    <mergeCell ref="B1:O1"/>
  </mergeCells>
  <pageMargins left="0.51181102362204722" right="0.51181102362204722" top="0.78740157480314965" bottom="0.78740157480314965" header="0.31496062992125984" footer="0.31496062992125984"/>
  <pageSetup paperSize="9" fitToHeight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175"/>
  <sheetViews>
    <sheetView tabSelected="1" view="pageBreakPreview" topLeftCell="D145" zoomScaleNormal="100" zoomScaleSheetLayoutView="100" workbookViewId="0">
      <selection activeCell="I147" sqref="I147"/>
    </sheetView>
  </sheetViews>
  <sheetFormatPr defaultColWidth="9.1796875" defaultRowHeight="12.5"/>
  <cols>
    <col min="1" max="1" width="9.26953125" style="43" bestFit="1" customWidth="1"/>
    <col min="2" max="6" width="9.1796875" style="43"/>
    <col min="7" max="7" width="11.26953125" style="43" bestFit="1" customWidth="1"/>
    <col min="8" max="8" width="11.54296875" style="43" bestFit="1" customWidth="1"/>
    <col min="9" max="9" width="28.7265625" style="43" customWidth="1"/>
    <col min="10" max="10" width="12" style="43" bestFit="1" customWidth="1"/>
    <col min="11" max="11" width="14.7265625" style="43" bestFit="1" customWidth="1"/>
    <col min="12" max="16384" width="9.1796875" style="43"/>
  </cols>
  <sheetData>
    <row r="1" spans="1:9" ht="13" thickBot="1"/>
    <row r="2" spans="1:9" ht="14.5">
      <c r="A2" s="135" t="s">
        <v>391</v>
      </c>
      <c r="B2" s="136"/>
      <c r="C2" s="136"/>
      <c r="D2" s="136"/>
      <c r="E2" s="136"/>
      <c r="F2" s="136"/>
      <c r="G2" s="136"/>
      <c r="H2" s="136"/>
      <c r="I2" s="137"/>
    </row>
    <row r="3" spans="1:9" ht="14.5">
      <c r="A3" s="138" t="s">
        <v>392</v>
      </c>
      <c r="B3" s="139"/>
      <c r="C3" s="139"/>
      <c r="D3" s="139"/>
      <c r="E3" s="139"/>
      <c r="F3" s="139"/>
      <c r="G3" s="139"/>
      <c r="H3" s="139"/>
      <c r="I3" s="140"/>
    </row>
    <row r="4" spans="1:9" ht="14.5">
      <c r="A4" s="138" t="s">
        <v>393</v>
      </c>
      <c r="B4" s="139"/>
      <c r="C4" s="139"/>
      <c r="D4" s="139"/>
      <c r="E4" s="139"/>
      <c r="F4" s="139"/>
      <c r="G4" s="139"/>
      <c r="H4" s="139"/>
      <c r="I4" s="140"/>
    </row>
    <row r="5" spans="1:9" ht="14.5">
      <c r="A5" s="138" t="s">
        <v>394</v>
      </c>
      <c r="B5" s="139"/>
      <c r="C5" s="139"/>
      <c r="D5" s="139"/>
      <c r="E5" s="139"/>
      <c r="F5" s="139"/>
      <c r="G5" s="139"/>
      <c r="H5" s="139"/>
      <c r="I5" s="140"/>
    </row>
    <row r="6" spans="1:9" ht="14.5">
      <c r="A6" s="138" t="s">
        <v>395</v>
      </c>
      <c r="B6" s="139"/>
      <c r="C6" s="139"/>
      <c r="D6" s="139"/>
      <c r="E6" s="139"/>
      <c r="F6" s="139"/>
      <c r="G6" s="139"/>
      <c r="H6" s="139"/>
      <c r="I6" s="140"/>
    </row>
    <row r="7" spans="1:9" ht="22.5">
      <c r="A7" s="141" t="s">
        <v>244</v>
      </c>
      <c r="B7" s="142"/>
      <c r="C7" s="142"/>
      <c r="D7" s="142"/>
      <c r="E7" s="142"/>
      <c r="F7" s="142"/>
      <c r="G7" s="142"/>
      <c r="H7" s="142"/>
      <c r="I7" s="143"/>
    </row>
    <row r="8" spans="1:9" ht="22.5">
      <c r="A8" s="118" t="s">
        <v>245</v>
      </c>
      <c r="B8" s="119"/>
      <c r="C8" s="119"/>
      <c r="D8" s="119"/>
      <c r="E8" s="119"/>
      <c r="F8" s="119"/>
      <c r="G8" s="119"/>
      <c r="H8" s="119"/>
      <c r="I8" s="120"/>
    </row>
    <row r="9" spans="1:9" ht="13">
      <c r="A9" s="121" t="s">
        <v>400</v>
      </c>
      <c r="B9" s="122"/>
      <c r="C9" s="122"/>
      <c r="D9" s="122"/>
      <c r="E9" s="122"/>
      <c r="F9" s="122"/>
      <c r="G9" s="122"/>
      <c r="H9" s="122"/>
      <c r="I9" s="123"/>
    </row>
    <row r="10" spans="1:9" ht="13">
      <c r="A10" s="124" t="s">
        <v>401</v>
      </c>
      <c r="B10" s="125"/>
      <c r="C10" s="125"/>
      <c r="D10" s="125"/>
      <c r="E10" s="125"/>
      <c r="F10" s="125"/>
      <c r="G10" s="125"/>
      <c r="H10" s="125"/>
      <c r="I10" s="126"/>
    </row>
    <row r="11" spans="1:9" ht="13">
      <c r="A11" s="127" t="s">
        <v>402</v>
      </c>
      <c r="B11" s="128"/>
      <c r="C11" s="128"/>
      <c r="D11" s="128"/>
      <c r="E11" s="128"/>
      <c r="F11" s="128"/>
      <c r="G11" s="128"/>
      <c r="H11" s="128"/>
      <c r="I11" s="129"/>
    </row>
    <row r="12" spans="1:9" ht="13">
      <c r="A12" s="130"/>
      <c r="B12" s="131"/>
      <c r="C12" s="131"/>
      <c r="D12" s="131"/>
      <c r="E12" s="131"/>
      <c r="F12" s="131"/>
      <c r="G12" s="131"/>
      <c r="H12" s="131"/>
      <c r="I12" s="132"/>
    </row>
    <row r="13" spans="1:9" ht="14">
      <c r="A13" s="133" t="s">
        <v>246</v>
      </c>
      <c r="B13" s="133"/>
      <c r="C13" s="133"/>
      <c r="D13" s="133"/>
      <c r="E13" s="133"/>
      <c r="F13" s="133"/>
      <c r="G13" s="133"/>
      <c r="H13" s="133"/>
      <c r="I13" s="134"/>
    </row>
    <row r="14" spans="1:9" ht="13">
      <c r="A14" s="44" t="s">
        <v>243</v>
      </c>
      <c r="B14" s="144" t="s">
        <v>247</v>
      </c>
      <c r="C14" s="144"/>
      <c r="D14" s="144"/>
      <c r="E14" s="144"/>
      <c r="F14" s="144"/>
      <c r="G14" s="144"/>
      <c r="H14" s="149">
        <v>43125</v>
      </c>
      <c r="I14" s="149"/>
    </row>
    <row r="15" spans="1:9" ht="13">
      <c r="A15" s="44" t="s">
        <v>248</v>
      </c>
      <c r="B15" s="144" t="s">
        <v>249</v>
      </c>
      <c r="C15" s="144"/>
      <c r="D15" s="144"/>
      <c r="E15" s="144"/>
      <c r="F15" s="144"/>
      <c r="G15" s="144"/>
      <c r="H15" s="145" t="s">
        <v>250</v>
      </c>
      <c r="I15" s="145"/>
    </row>
    <row r="16" spans="1:9" ht="13">
      <c r="A16" s="44" t="s">
        <v>251</v>
      </c>
      <c r="B16" s="144" t="s">
        <v>252</v>
      </c>
      <c r="C16" s="144"/>
      <c r="D16" s="144"/>
      <c r="E16" s="144"/>
      <c r="F16" s="144"/>
      <c r="G16" s="144"/>
      <c r="H16" s="145" t="s">
        <v>396</v>
      </c>
      <c r="I16" s="145"/>
    </row>
    <row r="17" spans="1:16" ht="13">
      <c r="A17" s="44" t="s">
        <v>253</v>
      </c>
      <c r="B17" s="144" t="s">
        <v>254</v>
      </c>
      <c r="C17" s="144"/>
      <c r="D17" s="144"/>
      <c r="E17" s="144"/>
      <c r="F17" s="144"/>
      <c r="G17" s="144"/>
      <c r="H17" s="145">
        <v>12</v>
      </c>
      <c r="I17" s="145"/>
    </row>
    <row r="18" spans="1:16" ht="13">
      <c r="A18" s="146"/>
      <c r="B18" s="146"/>
      <c r="C18" s="146"/>
      <c r="D18" s="146"/>
      <c r="E18" s="146"/>
      <c r="F18" s="146"/>
      <c r="G18" s="146"/>
      <c r="H18" s="146"/>
      <c r="I18" s="146"/>
    </row>
    <row r="19" spans="1:16" ht="14">
      <c r="A19" s="147" t="s">
        <v>255</v>
      </c>
      <c r="B19" s="147"/>
      <c r="C19" s="147"/>
      <c r="D19" s="147"/>
      <c r="E19" s="147"/>
      <c r="F19" s="147"/>
      <c r="G19" s="147"/>
      <c r="H19" s="147"/>
      <c r="I19" s="147"/>
    </row>
    <row r="20" spans="1:16" ht="14">
      <c r="A20" s="147" t="s">
        <v>256</v>
      </c>
      <c r="B20" s="147"/>
      <c r="C20" s="147"/>
      <c r="D20" s="147"/>
      <c r="E20" s="147"/>
      <c r="F20" s="147"/>
      <c r="G20" s="147"/>
      <c r="H20" s="147"/>
      <c r="I20" s="147"/>
    </row>
    <row r="21" spans="1:16" ht="13">
      <c r="A21" s="44">
        <v>1</v>
      </c>
      <c r="B21" s="144" t="s">
        <v>257</v>
      </c>
      <c r="C21" s="144"/>
      <c r="D21" s="144"/>
      <c r="E21" s="144"/>
      <c r="F21" s="144"/>
      <c r="G21" s="144"/>
      <c r="H21" s="148" t="s">
        <v>258</v>
      </c>
      <c r="I21" s="148"/>
    </row>
    <row r="22" spans="1:16" ht="13">
      <c r="A22" s="44">
        <v>2</v>
      </c>
      <c r="B22" s="144" t="s">
        <v>259</v>
      </c>
      <c r="C22" s="144"/>
      <c r="D22" s="144"/>
      <c r="E22" s="144"/>
      <c r="F22" s="144"/>
      <c r="G22" s="144"/>
      <c r="H22" s="148">
        <v>1133.55</v>
      </c>
      <c r="I22" s="148"/>
    </row>
    <row r="23" spans="1:16" ht="14">
      <c r="A23" s="44">
        <v>3</v>
      </c>
      <c r="B23" s="144" t="s">
        <v>260</v>
      </c>
      <c r="C23" s="144"/>
      <c r="D23" s="144"/>
      <c r="E23" s="144"/>
      <c r="F23" s="144"/>
      <c r="G23" s="144"/>
      <c r="H23" s="156" t="s">
        <v>261</v>
      </c>
      <c r="I23" s="156"/>
    </row>
    <row r="24" spans="1:16" ht="13">
      <c r="A24" s="44">
        <v>4</v>
      </c>
      <c r="B24" s="144" t="s">
        <v>262</v>
      </c>
      <c r="C24" s="144"/>
      <c r="D24" s="144"/>
      <c r="E24" s="144"/>
      <c r="F24" s="144"/>
      <c r="G24" s="144"/>
      <c r="H24" s="157">
        <v>42370</v>
      </c>
      <c r="I24" s="157"/>
    </row>
    <row r="25" spans="1:16">
      <c r="A25" s="150"/>
      <c r="B25" s="150"/>
      <c r="C25" s="150"/>
      <c r="D25" s="150"/>
      <c r="E25" s="150"/>
      <c r="F25" s="150"/>
      <c r="G25" s="150"/>
      <c r="H25" s="150"/>
      <c r="I25" s="150"/>
    </row>
    <row r="26" spans="1:16">
      <c r="A26" s="151" t="s">
        <v>263</v>
      </c>
      <c r="B26" s="151"/>
      <c r="C26" s="151"/>
      <c r="D26" s="151"/>
      <c r="E26" s="151"/>
      <c r="F26" s="151"/>
      <c r="G26" s="151"/>
      <c r="H26" s="151"/>
      <c r="I26" s="151"/>
    </row>
    <row r="27" spans="1:16" ht="13">
      <c r="A27" s="152"/>
      <c r="B27" s="152"/>
      <c r="C27" s="152"/>
      <c r="D27" s="152"/>
      <c r="E27" s="152"/>
      <c r="F27" s="152"/>
      <c r="G27" s="152"/>
      <c r="H27" s="152"/>
      <c r="I27" s="152"/>
    </row>
    <row r="28" spans="1:16" ht="13">
      <c r="A28" s="153" t="s">
        <v>264</v>
      </c>
      <c r="B28" s="153"/>
      <c r="C28" s="153"/>
      <c r="D28" s="153"/>
      <c r="E28" s="153"/>
      <c r="F28" s="153"/>
      <c r="G28" s="153"/>
      <c r="H28" s="153"/>
      <c r="I28" s="153"/>
    </row>
    <row r="29" spans="1:16" ht="14">
      <c r="A29" s="45">
        <v>1</v>
      </c>
      <c r="B29" s="154" t="s">
        <v>265</v>
      </c>
      <c r="C29" s="154"/>
      <c r="D29" s="154"/>
      <c r="E29" s="154"/>
      <c r="F29" s="154"/>
      <c r="G29" s="154"/>
      <c r="H29" s="46" t="s">
        <v>266</v>
      </c>
      <c r="I29" s="47" t="s">
        <v>267</v>
      </c>
    </row>
    <row r="30" spans="1:16" ht="13">
      <c r="A30" s="44" t="s">
        <v>243</v>
      </c>
      <c r="B30" s="124" t="s">
        <v>268</v>
      </c>
      <c r="C30" s="125"/>
      <c r="D30" s="125"/>
      <c r="E30" s="125"/>
      <c r="F30" s="125"/>
      <c r="G30" s="155"/>
      <c r="H30" s="99">
        <v>44</v>
      </c>
      <c r="I30" s="48">
        <f>H22/44*H30</f>
        <v>1133.55</v>
      </c>
    </row>
    <row r="31" spans="1:16" ht="13">
      <c r="A31" s="44" t="s">
        <v>248</v>
      </c>
      <c r="B31" s="124" t="s">
        <v>269</v>
      </c>
      <c r="C31" s="125"/>
      <c r="D31" s="126"/>
      <c r="E31" s="159"/>
      <c r="F31" s="160"/>
      <c r="G31" s="49">
        <f>I30</f>
        <v>1133.55</v>
      </c>
      <c r="H31" s="100">
        <v>0.4</v>
      </c>
      <c r="I31" s="50">
        <f>H31*G31</f>
        <v>453.42</v>
      </c>
    </row>
    <row r="32" spans="1:16" ht="13">
      <c r="A32" s="44" t="s">
        <v>251</v>
      </c>
      <c r="B32" s="161" t="s">
        <v>270</v>
      </c>
      <c r="C32" s="161"/>
      <c r="D32" s="161"/>
      <c r="E32" s="161"/>
      <c r="F32" s="161"/>
      <c r="G32" s="161"/>
      <c r="H32" s="51"/>
      <c r="I32" s="50">
        <f>H22/220*12/2*L32</f>
        <v>0</v>
      </c>
      <c r="K32" s="52"/>
      <c r="L32" s="52"/>
      <c r="M32" s="52"/>
      <c r="N32" s="52"/>
      <c r="O32" s="52"/>
      <c r="P32" s="52"/>
    </row>
    <row r="33" spans="1:16" ht="12.75" customHeight="1">
      <c r="A33" s="44" t="s">
        <v>253</v>
      </c>
      <c r="B33" s="144" t="s">
        <v>271</v>
      </c>
      <c r="C33" s="144"/>
      <c r="D33" s="144"/>
      <c r="E33" s="144"/>
      <c r="F33" s="144"/>
      <c r="G33" s="144"/>
      <c r="H33" s="144"/>
      <c r="I33" s="50">
        <f>H22/220*L33*N33*P33</f>
        <v>0</v>
      </c>
      <c r="K33" s="52"/>
      <c r="L33" s="53"/>
      <c r="M33" s="52"/>
      <c r="N33" s="52"/>
      <c r="O33" s="52"/>
      <c r="P33" s="52"/>
    </row>
    <row r="34" spans="1:16" ht="12.75" customHeight="1">
      <c r="A34" s="44" t="s">
        <v>272</v>
      </c>
      <c r="B34" s="144" t="s">
        <v>273</v>
      </c>
      <c r="C34" s="144"/>
      <c r="D34" s="144"/>
      <c r="E34" s="144"/>
      <c r="F34" s="144"/>
      <c r="G34" s="144"/>
      <c r="H34" s="144"/>
      <c r="I34" s="50">
        <f>(L34*P34*N34*1.5*H22/220)</f>
        <v>0</v>
      </c>
      <c r="K34" s="52"/>
      <c r="L34" s="54"/>
      <c r="M34" s="52"/>
      <c r="N34" s="52"/>
      <c r="O34" s="52"/>
      <c r="P34" s="52"/>
    </row>
    <row r="35" spans="1:16" ht="12.75" customHeight="1">
      <c r="A35" s="44" t="s">
        <v>274</v>
      </c>
      <c r="B35" s="144" t="s">
        <v>403</v>
      </c>
      <c r="C35" s="144"/>
      <c r="D35" s="144"/>
      <c r="E35" s="144"/>
      <c r="F35" s="144"/>
      <c r="G35" s="144"/>
      <c r="H35" s="144"/>
      <c r="I35" s="50">
        <f>H22/220*2*8</f>
        <v>82.44</v>
      </c>
      <c r="K35" s="52"/>
      <c r="L35" s="53"/>
      <c r="M35" s="52"/>
      <c r="N35" s="52"/>
      <c r="O35" s="52"/>
      <c r="P35" s="52"/>
    </row>
    <row r="36" spans="1:16" ht="13">
      <c r="A36" s="44" t="s">
        <v>276</v>
      </c>
      <c r="B36" s="144" t="s">
        <v>277</v>
      </c>
      <c r="C36" s="144"/>
      <c r="D36" s="144"/>
      <c r="E36" s="144"/>
      <c r="F36" s="144"/>
      <c r="G36" s="144"/>
      <c r="H36" s="144"/>
      <c r="I36" s="50">
        <v>0</v>
      </c>
    </row>
    <row r="37" spans="1:16" ht="14">
      <c r="A37" s="158" t="s">
        <v>278</v>
      </c>
      <c r="B37" s="158"/>
      <c r="C37" s="158"/>
      <c r="D37" s="158"/>
      <c r="E37" s="158"/>
      <c r="F37" s="158"/>
      <c r="G37" s="158"/>
      <c r="H37" s="158"/>
      <c r="I37" s="108">
        <f>SUM(I30:I36)</f>
        <v>1669.41</v>
      </c>
    </row>
    <row r="38" spans="1:16" ht="13">
      <c r="A38" s="146" t="s">
        <v>279</v>
      </c>
      <c r="B38" s="146"/>
      <c r="C38" s="146"/>
      <c r="D38" s="146"/>
      <c r="E38" s="146"/>
      <c r="F38" s="146"/>
      <c r="G38" s="146"/>
      <c r="H38" s="146"/>
      <c r="I38" s="146"/>
    </row>
    <row r="39" spans="1:16" ht="14">
      <c r="A39" s="55">
        <v>2</v>
      </c>
      <c r="B39" s="147" t="s">
        <v>280</v>
      </c>
      <c r="C39" s="147"/>
      <c r="D39" s="147"/>
      <c r="E39" s="147"/>
      <c r="F39" s="147"/>
      <c r="G39" s="147"/>
      <c r="H39" s="147"/>
      <c r="I39" s="56" t="s">
        <v>281</v>
      </c>
    </row>
    <row r="40" spans="1:16" ht="13">
      <c r="A40" s="57" t="s">
        <v>243</v>
      </c>
      <c r="B40" s="124"/>
      <c r="C40" s="124"/>
      <c r="D40" s="124"/>
      <c r="E40" s="124"/>
      <c r="F40" s="124"/>
      <c r="G40" s="124"/>
      <c r="H40" s="124"/>
      <c r="I40" s="58"/>
    </row>
    <row r="41" spans="1:16" ht="13">
      <c r="A41" s="57"/>
      <c r="B41" s="164" t="s">
        <v>282</v>
      </c>
      <c r="C41" s="164"/>
      <c r="D41" s="164"/>
      <c r="E41" s="164"/>
      <c r="F41" s="164"/>
      <c r="G41" s="164"/>
      <c r="H41" s="103">
        <v>4.05</v>
      </c>
      <c r="I41" s="58">
        <f>ROUND((H41 * H42 * 26)  - (I30 * 6%),3)</f>
        <v>142.58699999999999</v>
      </c>
      <c r="K41" s="93"/>
      <c r="L41" s="93"/>
    </row>
    <row r="42" spans="1:16" ht="13">
      <c r="A42" s="57"/>
      <c r="B42" s="165" t="s">
        <v>283</v>
      </c>
      <c r="C42" s="165"/>
      <c r="D42" s="165"/>
      <c r="E42" s="165"/>
      <c r="F42" s="165"/>
      <c r="G42" s="165"/>
      <c r="H42" s="104">
        <v>2</v>
      </c>
      <c r="I42" s="59"/>
      <c r="K42" s="93"/>
      <c r="L42" s="101"/>
    </row>
    <row r="43" spans="1:16" ht="13">
      <c r="A43" s="57" t="s">
        <v>248</v>
      </c>
      <c r="B43" s="124" t="s">
        <v>284</v>
      </c>
      <c r="C43" s="125"/>
      <c r="D43" s="125"/>
      <c r="E43" s="125"/>
      <c r="F43" s="125"/>
      <c r="G43" s="125"/>
      <c r="H43" s="105">
        <v>0.17499999999999999</v>
      </c>
      <c r="I43" s="58"/>
    </row>
    <row r="44" spans="1:16" ht="13">
      <c r="A44" s="57"/>
      <c r="B44" s="164" t="s">
        <v>285</v>
      </c>
      <c r="C44" s="166"/>
      <c r="D44" s="166"/>
      <c r="E44" s="166"/>
      <c r="F44" s="166"/>
      <c r="G44" s="102">
        <v>14.5</v>
      </c>
      <c r="H44" s="103">
        <f>G44*26</f>
        <v>377</v>
      </c>
      <c r="I44" s="58">
        <f>H44-(H44*H43)</f>
        <v>311.02499999999998</v>
      </c>
    </row>
    <row r="45" spans="1:16" ht="13">
      <c r="A45" s="57" t="s">
        <v>251</v>
      </c>
      <c r="B45" s="124" t="s">
        <v>286</v>
      </c>
      <c r="C45" s="124"/>
      <c r="D45" s="124"/>
      <c r="E45" s="124"/>
      <c r="F45" s="124"/>
      <c r="G45" s="124"/>
      <c r="H45" s="124"/>
      <c r="I45" s="58"/>
    </row>
    <row r="46" spans="1:16" ht="13">
      <c r="A46" s="57" t="s">
        <v>253</v>
      </c>
      <c r="B46" s="162" t="s">
        <v>287</v>
      </c>
      <c r="C46" s="162"/>
      <c r="D46" s="162"/>
      <c r="E46" s="162"/>
      <c r="F46" s="162"/>
      <c r="G46" s="162"/>
      <c r="H46" s="162"/>
      <c r="I46" s="60"/>
    </row>
    <row r="47" spans="1:16" ht="13">
      <c r="A47" s="57" t="s">
        <v>272</v>
      </c>
      <c r="B47" s="162" t="s">
        <v>397</v>
      </c>
      <c r="C47" s="162"/>
      <c r="D47" s="162"/>
      <c r="E47" s="162"/>
      <c r="F47" s="162"/>
      <c r="G47" s="162"/>
      <c r="H47" s="162"/>
      <c r="I47" s="58">
        <v>9.3800000000000008</v>
      </c>
    </row>
    <row r="48" spans="1:16" ht="13">
      <c r="A48" s="57" t="s">
        <v>274</v>
      </c>
      <c r="B48" s="162" t="s">
        <v>288</v>
      </c>
      <c r="C48" s="162"/>
      <c r="D48" s="162"/>
      <c r="E48" s="162"/>
      <c r="F48" s="162"/>
      <c r="G48" s="162"/>
      <c r="H48" s="162"/>
      <c r="I48" s="60"/>
    </row>
    <row r="49" spans="1:9" ht="13">
      <c r="A49" s="61"/>
      <c r="B49" s="163" t="s">
        <v>289</v>
      </c>
      <c r="C49" s="163"/>
      <c r="D49" s="163"/>
      <c r="E49" s="163"/>
      <c r="F49" s="163"/>
      <c r="G49" s="163"/>
      <c r="H49" s="163"/>
      <c r="I49" s="106">
        <f>SUM(I40:I48)</f>
        <v>462.99199999999996</v>
      </c>
    </row>
    <row r="50" spans="1:9" ht="13">
      <c r="A50" s="146"/>
      <c r="B50" s="146"/>
      <c r="C50" s="146"/>
      <c r="D50" s="146"/>
      <c r="E50" s="146"/>
      <c r="F50" s="146"/>
      <c r="G50" s="146"/>
      <c r="H50" s="146"/>
      <c r="I50" s="146"/>
    </row>
    <row r="51" spans="1:9" ht="13">
      <c r="A51" s="145" t="s">
        <v>290</v>
      </c>
      <c r="B51" s="145"/>
      <c r="C51" s="145"/>
      <c r="D51" s="145"/>
      <c r="E51" s="145"/>
      <c r="F51" s="145"/>
      <c r="G51" s="145"/>
      <c r="H51" s="145"/>
      <c r="I51" s="145"/>
    </row>
    <row r="52" spans="1:9" ht="13">
      <c r="A52" s="145"/>
      <c r="B52" s="145"/>
      <c r="C52" s="145"/>
      <c r="D52" s="145"/>
      <c r="E52" s="145"/>
      <c r="F52" s="145"/>
      <c r="G52" s="145"/>
      <c r="H52" s="145"/>
      <c r="I52" s="145"/>
    </row>
    <row r="53" spans="1:9" ht="13">
      <c r="A53" s="145" t="s">
        <v>291</v>
      </c>
      <c r="B53" s="145"/>
      <c r="C53" s="145"/>
      <c r="D53" s="145"/>
      <c r="E53" s="145"/>
      <c r="F53" s="145"/>
      <c r="G53" s="145"/>
      <c r="H53" s="145"/>
      <c r="I53" s="145"/>
    </row>
    <row r="54" spans="1:9" ht="14">
      <c r="A54" s="55">
        <v>3</v>
      </c>
      <c r="B54" s="147" t="s">
        <v>292</v>
      </c>
      <c r="C54" s="147"/>
      <c r="D54" s="147"/>
      <c r="E54" s="147"/>
      <c r="F54" s="147"/>
      <c r="G54" s="147"/>
      <c r="H54" s="147"/>
      <c r="I54" s="55" t="s">
        <v>281</v>
      </c>
    </row>
    <row r="55" spans="1:9" ht="13">
      <c r="A55" s="57" t="s">
        <v>243</v>
      </c>
      <c r="B55" s="144" t="s">
        <v>293</v>
      </c>
      <c r="C55" s="144"/>
      <c r="D55" s="144"/>
      <c r="E55" s="144"/>
      <c r="F55" s="144"/>
      <c r="G55" s="144"/>
      <c r="H55" s="144"/>
      <c r="I55" s="58">
        <v>75.8</v>
      </c>
    </row>
    <row r="56" spans="1:9" ht="13">
      <c r="A56" s="57" t="s">
        <v>248</v>
      </c>
      <c r="B56" s="144" t="s">
        <v>294</v>
      </c>
      <c r="C56" s="144"/>
      <c r="D56" s="144"/>
      <c r="E56" s="144"/>
      <c r="F56" s="144"/>
      <c r="G56" s="144"/>
      <c r="H56" s="144"/>
      <c r="I56" s="60">
        <v>0</v>
      </c>
    </row>
    <row r="57" spans="1:9" ht="13">
      <c r="A57" s="57" t="s">
        <v>251</v>
      </c>
      <c r="B57" s="169" t="s">
        <v>398</v>
      </c>
      <c r="C57" s="169"/>
      <c r="D57" s="169"/>
      <c r="E57" s="169"/>
      <c r="F57" s="169"/>
      <c r="G57" s="169"/>
      <c r="H57" s="169"/>
      <c r="I57" s="60">
        <v>206.8</v>
      </c>
    </row>
    <row r="58" spans="1:9" ht="13">
      <c r="A58" s="57" t="s">
        <v>253</v>
      </c>
      <c r="B58" s="144" t="s">
        <v>399</v>
      </c>
      <c r="C58" s="144"/>
      <c r="D58" s="144"/>
      <c r="E58" s="144"/>
      <c r="F58" s="144"/>
      <c r="G58" s="144"/>
      <c r="H58" s="144"/>
      <c r="I58" s="60">
        <v>52.6</v>
      </c>
    </row>
    <row r="59" spans="1:9" ht="13">
      <c r="A59" s="167" t="s">
        <v>296</v>
      </c>
      <c r="B59" s="167"/>
      <c r="C59" s="167"/>
      <c r="D59" s="167"/>
      <c r="E59" s="167"/>
      <c r="F59" s="167"/>
      <c r="G59" s="167"/>
      <c r="H59" s="167"/>
      <c r="I59" s="107">
        <f>SUM(I55:I58)</f>
        <v>335.20000000000005</v>
      </c>
    </row>
    <row r="60" spans="1:9" ht="18">
      <c r="A60" s="168"/>
      <c r="B60" s="168"/>
      <c r="C60" s="168"/>
      <c r="D60" s="168"/>
      <c r="E60" s="168"/>
      <c r="F60" s="168"/>
      <c r="G60" s="168"/>
      <c r="H60" s="168"/>
      <c r="I60" s="168"/>
    </row>
    <row r="61" spans="1:9">
      <c r="A61" s="151" t="s">
        <v>297</v>
      </c>
      <c r="B61" s="151"/>
      <c r="C61" s="151"/>
      <c r="D61" s="151"/>
      <c r="E61" s="151"/>
      <c r="F61" s="151"/>
      <c r="G61" s="151"/>
      <c r="H61" s="151"/>
      <c r="I61" s="151"/>
    </row>
    <row r="62" spans="1:9" ht="18">
      <c r="A62" s="62"/>
      <c r="B62" s="63"/>
      <c r="C62" s="63"/>
      <c r="D62" s="63"/>
      <c r="E62" s="63"/>
      <c r="F62" s="63"/>
      <c r="G62" s="63"/>
      <c r="H62" s="63"/>
      <c r="I62" s="64"/>
    </row>
    <row r="63" spans="1:9" ht="13">
      <c r="A63" s="153" t="s">
        <v>298</v>
      </c>
      <c r="B63" s="153"/>
      <c r="C63" s="153"/>
      <c r="D63" s="153"/>
      <c r="E63" s="153"/>
      <c r="F63" s="153"/>
      <c r="G63" s="153"/>
      <c r="H63" s="153"/>
      <c r="I63" s="153"/>
    </row>
    <row r="64" spans="1:9" ht="14">
      <c r="A64" s="65" t="s">
        <v>299</v>
      </c>
      <c r="B64" s="147" t="s">
        <v>300</v>
      </c>
      <c r="C64" s="147"/>
      <c r="D64" s="147"/>
      <c r="E64" s="147"/>
      <c r="F64" s="147"/>
      <c r="G64" s="147"/>
      <c r="H64" s="56" t="s">
        <v>0</v>
      </c>
      <c r="I64" s="56" t="s">
        <v>281</v>
      </c>
    </row>
    <row r="65" spans="1:9" ht="13">
      <c r="A65" s="66" t="s">
        <v>243</v>
      </c>
      <c r="B65" s="144" t="s">
        <v>301</v>
      </c>
      <c r="C65" s="144"/>
      <c r="D65" s="144"/>
      <c r="E65" s="144"/>
      <c r="F65" s="144"/>
      <c r="G65" s="144"/>
      <c r="H65" s="67">
        <v>0.2</v>
      </c>
      <c r="I65" s="68">
        <f>ROUND(I37*20%,3)</f>
        <v>333.88200000000001</v>
      </c>
    </row>
    <row r="66" spans="1:9" ht="13">
      <c r="A66" s="66" t="s">
        <v>248</v>
      </c>
      <c r="B66" s="144" t="s">
        <v>302</v>
      </c>
      <c r="C66" s="144"/>
      <c r="D66" s="144"/>
      <c r="E66" s="144"/>
      <c r="F66" s="144"/>
      <c r="G66" s="144"/>
      <c r="H66" s="67">
        <v>1.4999999999999999E-2</v>
      </c>
      <c r="I66" s="68">
        <f>ROUND(I37*1.5%,3)</f>
        <v>25.041</v>
      </c>
    </row>
    <row r="67" spans="1:9" ht="13">
      <c r="A67" s="66" t="s">
        <v>251</v>
      </c>
      <c r="B67" s="144" t="s">
        <v>303</v>
      </c>
      <c r="C67" s="144"/>
      <c r="D67" s="144"/>
      <c r="E67" s="144"/>
      <c r="F67" s="144"/>
      <c r="G67" s="144"/>
      <c r="H67" s="67">
        <v>0.01</v>
      </c>
      <c r="I67" s="68">
        <f>ROUND(I37*1%,3)</f>
        <v>16.693999999999999</v>
      </c>
    </row>
    <row r="68" spans="1:9" ht="13">
      <c r="A68" s="66" t="s">
        <v>253</v>
      </c>
      <c r="B68" s="144" t="s">
        <v>304</v>
      </c>
      <c r="C68" s="144"/>
      <c r="D68" s="144"/>
      <c r="E68" s="144"/>
      <c r="F68" s="144"/>
      <c r="G68" s="144"/>
      <c r="H68" s="67">
        <v>2E-3</v>
      </c>
      <c r="I68" s="68">
        <f>ROUND(I37*0.2%,3)</f>
        <v>3.339</v>
      </c>
    </row>
    <row r="69" spans="1:9" ht="13">
      <c r="A69" s="66" t="s">
        <v>272</v>
      </c>
      <c r="B69" s="144" t="s">
        <v>305</v>
      </c>
      <c r="C69" s="144"/>
      <c r="D69" s="144"/>
      <c r="E69" s="144"/>
      <c r="F69" s="144"/>
      <c r="G69" s="144"/>
      <c r="H69" s="67">
        <v>2.5000000000000001E-2</v>
      </c>
      <c r="I69" s="68">
        <f>ROUND(I37*2.5%,3)</f>
        <v>41.734999999999999</v>
      </c>
    </row>
    <row r="70" spans="1:9" ht="13">
      <c r="A70" s="66" t="s">
        <v>274</v>
      </c>
      <c r="B70" s="144" t="s">
        <v>306</v>
      </c>
      <c r="C70" s="144"/>
      <c r="D70" s="144"/>
      <c r="E70" s="144"/>
      <c r="F70" s="144"/>
      <c r="G70" s="144"/>
      <c r="H70" s="67">
        <v>0.08</v>
      </c>
      <c r="I70" s="68">
        <f>ROUND(I37*8%,3)</f>
        <v>133.553</v>
      </c>
    </row>
    <row r="71" spans="1:9" ht="13">
      <c r="A71" s="66" t="s">
        <v>275</v>
      </c>
      <c r="B71" s="144" t="s">
        <v>307</v>
      </c>
      <c r="C71" s="144"/>
      <c r="D71" s="144"/>
      <c r="E71" s="144"/>
      <c r="F71" s="144"/>
      <c r="G71" s="144"/>
      <c r="H71" s="116">
        <f>3*1.1197%</f>
        <v>3.3590999999999996E-2</v>
      </c>
      <c r="I71" s="68">
        <f>ROUND(I37*H71,3)</f>
        <v>56.076999999999998</v>
      </c>
    </row>
    <row r="72" spans="1:9" ht="13">
      <c r="A72" s="66" t="s">
        <v>276</v>
      </c>
      <c r="B72" s="144" t="s">
        <v>308</v>
      </c>
      <c r="C72" s="144"/>
      <c r="D72" s="144"/>
      <c r="E72" s="144"/>
      <c r="F72" s="144"/>
      <c r="G72" s="144"/>
      <c r="H72" s="67">
        <v>6.0000000000000001E-3</v>
      </c>
      <c r="I72" s="68">
        <f>ROUND(I37*0.6%,3)</f>
        <v>10.016</v>
      </c>
    </row>
    <row r="73" spans="1:9" ht="13">
      <c r="A73" s="167" t="s">
        <v>1</v>
      </c>
      <c r="B73" s="167"/>
      <c r="C73" s="167"/>
      <c r="D73" s="167"/>
      <c r="E73" s="167"/>
      <c r="F73" s="167"/>
      <c r="G73" s="167"/>
      <c r="H73" s="67">
        <f>SUM(H65:H72)</f>
        <v>0.37159100000000006</v>
      </c>
      <c r="I73" s="106">
        <f>SUM(I65:I72)</f>
        <v>620.33699999999999</v>
      </c>
    </row>
    <row r="74" spans="1:9" ht="13">
      <c r="A74" s="69"/>
      <c r="B74" s="70"/>
      <c r="C74" s="70"/>
      <c r="D74" s="70"/>
      <c r="E74" s="70"/>
      <c r="F74" s="70"/>
      <c r="G74" s="70"/>
      <c r="H74" s="71"/>
      <c r="I74" s="72"/>
    </row>
    <row r="75" spans="1:9" ht="13">
      <c r="A75" s="144" t="s">
        <v>309</v>
      </c>
      <c r="B75" s="144"/>
      <c r="C75" s="144"/>
      <c r="D75" s="144"/>
      <c r="E75" s="144"/>
      <c r="F75" s="144"/>
      <c r="G75" s="144"/>
      <c r="H75" s="144"/>
      <c r="I75" s="144"/>
    </row>
    <row r="76" spans="1:9" ht="13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ht="14">
      <c r="A77" s="147" t="s">
        <v>310</v>
      </c>
      <c r="B77" s="147"/>
      <c r="C77" s="147"/>
      <c r="D77" s="147"/>
      <c r="E77" s="147"/>
      <c r="F77" s="147"/>
      <c r="G77" s="147"/>
      <c r="H77" s="147"/>
      <c r="I77" s="147"/>
    </row>
    <row r="78" spans="1:9" ht="14">
      <c r="A78" s="55" t="s">
        <v>311</v>
      </c>
      <c r="B78" s="147" t="s">
        <v>312</v>
      </c>
      <c r="C78" s="147"/>
      <c r="D78" s="147"/>
      <c r="E78" s="147"/>
      <c r="F78" s="147"/>
      <c r="G78" s="147"/>
      <c r="H78" s="147"/>
      <c r="I78" s="55" t="s">
        <v>281</v>
      </c>
    </row>
    <row r="79" spans="1:9" ht="13">
      <c r="A79" s="57" t="s">
        <v>243</v>
      </c>
      <c r="B79" s="124" t="s">
        <v>313</v>
      </c>
      <c r="C79" s="125"/>
      <c r="D79" s="125"/>
      <c r="E79" s="125"/>
      <c r="F79" s="125"/>
      <c r="G79" s="125"/>
      <c r="H79" s="126"/>
      <c r="I79" s="58">
        <f>ROUND(I37*8.33%,3)</f>
        <v>139.06200000000001</v>
      </c>
    </row>
    <row r="80" spans="1:9" ht="13">
      <c r="A80" s="167" t="s">
        <v>314</v>
      </c>
      <c r="B80" s="167"/>
      <c r="C80" s="167"/>
      <c r="D80" s="167"/>
      <c r="E80" s="167"/>
      <c r="F80" s="167"/>
      <c r="G80" s="167"/>
      <c r="H80" s="167"/>
      <c r="I80" s="73">
        <f>SUM(I79:I79)</f>
        <v>139.06200000000001</v>
      </c>
    </row>
    <row r="81" spans="1:9" ht="13">
      <c r="A81" s="57" t="s">
        <v>251</v>
      </c>
      <c r="B81" s="144" t="s">
        <v>315</v>
      </c>
      <c r="C81" s="144"/>
      <c r="D81" s="144"/>
      <c r="E81" s="144"/>
      <c r="F81" s="144"/>
      <c r="G81" s="144"/>
      <c r="H81" s="144"/>
      <c r="I81" s="73">
        <f>ROUND(H73*I80,3)</f>
        <v>51.673999999999999</v>
      </c>
    </row>
    <row r="82" spans="1:9" ht="13">
      <c r="A82" s="167" t="s">
        <v>1</v>
      </c>
      <c r="B82" s="167"/>
      <c r="C82" s="167"/>
      <c r="D82" s="167"/>
      <c r="E82" s="167"/>
      <c r="F82" s="167"/>
      <c r="G82" s="167"/>
      <c r="H82" s="167"/>
      <c r="I82" s="109">
        <f>SUM(I80:I81)</f>
        <v>190.73600000000002</v>
      </c>
    </row>
    <row r="83" spans="1:9" ht="13">
      <c r="A83" s="145"/>
      <c r="B83" s="145"/>
      <c r="C83" s="145"/>
      <c r="D83" s="145"/>
      <c r="E83" s="145"/>
      <c r="F83" s="145"/>
      <c r="G83" s="145"/>
      <c r="H83" s="145"/>
      <c r="I83" s="145"/>
    </row>
    <row r="84" spans="1:9" ht="14">
      <c r="A84" s="147" t="s">
        <v>316</v>
      </c>
      <c r="B84" s="147"/>
      <c r="C84" s="147"/>
      <c r="D84" s="147"/>
      <c r="E84" s="147"/>
      <c r="F84" s="147"/>
      <c r="G84" s="147"/>
      <c r="H84" s="147"/>
      <c r="I84" s="147"/>
    </row>
    <row r="85" spans="1:9" ht="14">
      <c r="A85" s="55" t="s">
        <v>317</v>
      </c>
      <c r="B85" s="170" t="s">
        <v>318</v>
      </c>
      <c r="C85" s="170"/>
      <c r="D85" s="170"/>
      <c r="E85" s="170"/>
      <c r="F85" s="170"/>
      <c r="G85" s="170"/>
      <c r="H85" s="170"/>
      <c r="I85" s="55" t="s">
        <v>281</v>
      </c>
    </row>
    <row r="86" spans="1:9" ht="13">
      <c r="A86" s="57" t="s">
        <v>243</v>
      </c>
      <c r="B86" s="144" t="s">
        <v>318</v>
      </c>
      <c r="C86" s="144"/>
      <c r="D86" s="144"/>
      <c r="E86" s="144"/>
      <c r="F86" s="144"/>
      <c r="G86" s="144"/>
      <c r="H86" s="144"/>
      <c r="I86" s="74">
        <f>ROUND(I37*0.09%,3)</f>
        <v>1.502</v>
      </c>
    </row>
    <row r="87" spans="1:9" ht="13">
      <c r="A87" s="57" t="s">
        <v>248</v>
      </c>
      <c r="B87" s="144" t="s">
        <v>319</v>
      </c>
      <c r="C87" s="144"/>
      <c r="D87" s="144"/>
      <c r="E87" s="144"/>
      <c r="F87" s="144"/>
      <c r="G87" s="144"/>
      <c r="H87" s="144"/>
      <c r="I87" s="58">
        <f>ROUND(H73*I86,3)</f>
        <v>0.55800000000000005</v>
      </c>
    </row>
    <row r="88" spans="1:9" ht="13">
      <c r="A88" s="167" t="s">
        <v>1</v>
      </c>
      <c r="B88" s="167"/>
      <c r="C88" s="167"/>
      <c r="D88" s="167"/>
      <c r="E88" s="167"/>
      <c r="F88" s="167"/>
      <c r="G88" s="167"/>
      <c r="H88" s="167"/>
      <c r="I88" s="106">
        <f>SUM(I86:I87)</f>
        <v>2.06</v>
      </c>
    </row>
    <row r="89" spans="1:9" ht="14">
      <c r="A89" s="170" t="s">
        <v>320</v>
      </c>
      <c r="B89" s="170"/>
      <c r="C89" s="170"/>
      <c r="D89" s="170"/>
      <c r="E89" s="170"/>
      <c r="F89" s="170"/>
      <c r="G89" s="170"/>
      <c r="H89" s="170"/>
      <c r="I89" s="170"/>
    </row>
    <row r="90" spans="1:9" ht="14">
      <c r="A90" s="55" t="s">
        <v>321</v>
      </c>
      <c r="B90" s="170" t="s">
        <v>322</v>
      </c>
      <c r="C90" s="170"/>
      <c r="D90" s="170"/>
      <c r="E90" s="170"/>
      <c r="F90" s="170"/>
      <c r="G90" s="170"/>
      <c r="H90" s="170"/>
      <c r="I90" s="55" t="s">
        <v>281</v>
      </c>
    </row>
    <row r="91" spans="1:9" ht="13">
      <c r="A91" s="57" t="s">
        <v>243</v>
      </c>
      <c r="B91" s="169" t="s">
        <v>323</v>
      </c>
      <c r="C91" s="169"/>
      <c r="D91" s="169"/>
      <c r="E91" s="169"/>
      <c r="F91" s="169"/>
      <c r="G91" s="169"/>
      <c r="H91" s="169"/>
      <c r="I91" s="75">
        <f>(I37+I79+I100)/12*5%</f>
        <v>8.3769625000000012</v>
      </c>
    </row>
    <row r="92" spans="1:9" ht="13">
      <c r="A92" s="57" t="s">
        <v>248</v>
      </c>
      <c r="B92" s="169" t="s">
        <v>324</v>
      </c>
      <c r="C92" s="169"/>
      <c r="D92" s="169"/>
      <c r="E92" s="169"/>
      <c r="F92" s="169"/>
      <c r="G92" s="169"/>
      <c r="H92" s="169"/>
      <c r="I92" s="58">
        <f>ROUND(I91*8%,3)</f>
        <v>0.67</v>
      </c>
    </row>
    <row r="93" spans="1:9" ht="13">
      <c r="A93" s="57" t="s">
        <v>325</v>
      </c>
      <c r="B93" s="169" t="s">
        <v>326</v>
      </c>
      <c r="C93" s="169"/>
      <c r="D93" s="169"/>
      <c r="E93" s="169"/>
      <c r="F93" s="169"/>
      <c r="G93" s="169"/>
      <c r="H93" s="169"/>
      <c r="I93" s="58">
        <f>ROUND((I37*0.24%),3)</f>
        <v>4.0069999999999997</v>
      </c>
    </row>
    <row r="94" spans="1:9" ht="13">
      <c r="A94" s="57" t="s">
        <v>253</v>
      </c>
      <c r="B94" s="144" t="s">
        <v>327</v>
      </c>
      <c r="C94" s="144"/>
      <c r="D94" s="144"/>
      <c r="E94" s="144"/>
      <c r="F94" s="144"/>
      <c r="G94" s="144"/>
      <c r="H94" s="144"/>
      <c r="I94" s="58">
        <f>ROUND((I37/30) *7/12,3)*90%</f>
        <v>29.2149</v>
      </c>
    </row>
    <row r="95" spans="1:9" ht="13">
      <c r="A95" s="57" t="s">
        <v>272</v>
      </c>
      <c r="B95" s="169" t="s">
        <v>328</v>
      </c>
      <c r="C95" s="169"/>
      <c r="D95" s="169"/>
      <c r="E95" s="169"/>
      <c r="F95" s="169"/>
      <c r="G95" s="169"/>
      <c r="H95" s="169"/>
      <c r="I95" s="58">
        <f>ROUND(I94*H73,3)</f>
        <v>10.856</v>
      </c>
    </row>
    <row r="96" spans="1:9" ht="13">
      <c r="A96" s="57" t="s">
        <v>329</v>
      </c>
      <c r="B96" s="169" t="s">
        <v>330</v>
      </c>
      <c r="C96" s="169"/>
      <c r="D96" s="169"/>
      <c r="E96" s="169"/>
      <c r="F96" s="169"/>
      <c r="G96" s="169"/>
      <c r="H96" s="169"/>
      <c r="I96" s="58">
        <f>ROUND((I37*4.76%),3)</f>
        <v>79.463999999999999</v>
      </c>
    </row>
    <row r="97" spans="1:9" ht="13">
      <c r="A97" s="167" t="s">
        <v>1</v>
      </c>
      <c r="B97" s="167"/>
      <c r="C97" s="167"/>
      <c r="D97" s="167"/>
      <c r="E97" s="167"/>
      <c r="F97" s="167"/>
      <c r="G97" s="167"/>
      <c r="H97" s="167"/>
      <c r="I97" s="106">
        <f>SUM(I91:I96)</f>
        <v>132.5888625</v>
      </c>
    </row>
    <row r="98" spans="1:9" ht="14">
      <c r="A98" s="171" t="s">
        <v>331</v>
      </c>
      <c r="B98" s="172"/>
      <c r="C98" s="172"/>
      <c r="D98" s="172"/>
      <c r="E98" s="172"/>
      <c r="F98" s="172"/>
      <c r="G98" s="172"/>
      <c r="H98" s="172"/>
      <c r="I98" s="173"/>
    </row>
    <row r="99" spans="1:9" ht="14">
      <c r="A99" s="76" t="s">
        <v>332</v>
      </c>
      <c r="B99" s="170" t="s">
        <v>333</v>
      </c>
      <c r="C99" s="170"/>
      <c r="D99" s="170"/>
      <c r="E99" s="170"/>
      <c r="F99" s="170"/>
      <c r="G99" s="170"/>
      <c r="H99" s="170"/>
      <c r="I99" s="76" t="s">
        <v>281</v>
      </c>
    </row>
    <row r="100" spans="1:9" ht="13">
      <c r="A100" s="77" t="s">
        <v>243</v>
      </c>
      <c r="B100" s="169" t="s">
        <v>334</v>
      </c>
      <c r="C100" s="169"/>
      <c r="D100" s="169"/>
      <c r="E100" s="169"/>
      <c r="F100" s="169"/>
      <c r="G100" s="169"/>
      <c r="H100" s="169"/>
      <c r="I100" s="58">
        <f>ROUND(12.1%*I37,3)</f>
        <v>201.999</v>
      </c>
    </row>
    <row r="101" spans="1:9" ht="13">
      <c r="A101" s="77" t="s">
        <v>248</v>
      </c>
      <c r="B101" s="169" t="s">
        <v>335</v>
      </c>
      <c r="C101" s="169"/>
      <c r="D101" s="169"/>
      <c r="E101" s="169"/>
      <c r="F101" s="169"/>
      <c r="G101" s="169"/>
      <c r="H101" s="169"/>
      <c r="I101" s="78">
        <f>ROUND(I37/12*5/30,3)</f>
        <v>23.186</v>
      </c>
    </row>
    <row r="102" spans="1:9" ht="13">
      <c r="A102" s="77" t="s">
        <v>251</v>
      </c>
      <c r="B102" s="169" t="s">
        <v>336</v>
      </c>
      <c r="C102" s="169"/>
      <c r="D102" s="169"/>
      <c r="E102" s="169"/>
      <c r="F102" s="169"/>
      <c r="G102" s="169"/>
      <c r="H102" s="169"/>
      <c r="I102" s="78">
        <f>5/30*I37/12*1.5%</f>
        <v>0.34779375000000001</v>
      </c>
    </row>
    <row r="103" spans="1:9" ht="13">
      <c r="A103" s="77" t="s">
        <v>253</v>
      </c>
      <c r="B103" s="169" t="s">
        <v>337</v>
      </c>
      <c r="C103" s="169"/>
      <c r="D103" s="169"/>
      <c r="E103" s="169"/>
      <c r="F103" s="169"/>
      <c r="G103" s="169"/>
      <c r="H103" s="169"/>
      <c r="I103" s="78">
        <f>1/30*I37/12</f>
        <v>4.6372499999999999</v>
      </c>
    </row>
    <row r="104" spans="1:9" ht="13">
      <c r="A104" s="77" t="s">
        <v>272</v>
      </c>
      <c r="B104" s="169" t="s">
        <v>338</v>
      </c>
      <c r="C104" s="169"/>
      <c r="D104" s="169"/>
      <c r="E104" s="169"/>
      <c r="F104" s="169"/>
      <c r="G104" s="169"/>
      <c r="H104" s="169"/>
      <c r="I104" s="79">
        <f>15/30*I37/12*0.78%</f>
        <v>0.54255825000000002</v>
      </c>
    </row>
    <row r="105" spans="1:9" ht="13">
      <c r="A105" s="77" t="s">
        <v>274</v>
      </c>
      <c r="B105" s="169" t="s">
        <v>295</v>
      </c>
      <c r="C105" s="169"/>
      <c r="D105" s="169"/>
      <c r="E105" s="169"/>
      <c r="F105" s="169"/>
      <c r="G105" s="169"/>
      <c r="H105" s="169"/>
      <c r="I105" s="79"/>
    </row>
    <row r="106" spans="1:9" ht="13">
      <c r="A106" s="167" t="s">
        <v>314</v>
      </c>
      <c r="B106" s="167"/>
      <c r="C106" s="167"/>
      <c r="D106" s="167"/>
      <c r="E106" s="167"/>
      <c r="F106" s="167"/>
      <c r="G106" s="167"/>
      <c r="H106" s="167"/>
      <c r="I106" s="110">
        <f>SUM(I100:I105)</f>
        <v>230.712602</v>
      </c>
    </row>
    <row r="107" spans="1:9" ht="13">
      <c r="A107" s="80" t="s">
        <v>275</v>
      </c>
      <c r="B107" s="169" t="s">
        <v>339</v>
      </c>
      <c r="C107" s="169"/>
      <c r="D107" s="169"/>
      <c r="E107" s="169"/>
      <c r="F107" s="169"/>
      <c r="G107" s="169"/>
      <c r="H107" s="169"/>
      <c r="I107" s="79">
        <f>ROUND(H73*I106,3)</f>
        <v>85.730999999999995</v>
      </c>
    </row>
    <row r="108" spans="1:9" ht="13">
      <c r="A108" s="167" t="s">
        <v>1</v>
      </c>
      <c r="B108" s="167"/>
      <c r="C108" s="167"/>
      <c r="D108" s="167"/>
      <c r="E108" s="167"/>
      <c r="F108" s="167"/>
      <c r="G108" s="167"/>
      <c r="H108" s="167"/>
      <c r="I108" s="106">
        <f>SUM(I106:I107)</f>
        <v>316.443602</v>
      </c>
    </row>
    <row r="109" spans="1:9" ht="14">
      <c r="A109" s="174" t="s">
        <v>340</v>
      </c>
      <c r="B109" s="175"/>
      <c r="C109" s="175"/>
      <c r="D109" s="175"/>
      <c r="E109" s="175"/>
      <c r="F109" s="175"/>
      <c r="G109" s="175"/>
      <c r="H109" s="175"/>
      <c r="I109" s="176"/>
    </row>
    <row r="110" spans="1:9" ht="14">
      <c r="A110" s="55">
        <v>4</v>
      </c>
      <c r="B110" s="147" t="s">
        <v>341</v>
      </c>
      <c r="C110" s="147"/>
      <c r="D110" s="147"/>
      <c r="E110" s="147"/>
      <c r="F110" s="147"/>
      <c r="G110" s="147"/>
      <c r="H110" s="147"/>
      <c r="I110" s="55" t="s">
        <v>281</v>
      </c>
    </row>
    <row r="111" spans="1:9" ht="13">
      <c r="A111" s="57" t="s">
        <v>299</v>
      </c>
      <c r="B111" s="144" t="s">
        <v>342</v>
      </c>
      <c r="C111" s="144"/>
      <c r="D111" s="144"/>
      <c r="E111" s="144"/>
      <c r="F111" s="144"/>
      <c r="G111" s="144"/>
      <c r="H111" s="144"/>
      <c r="I111" s="58">
        <f>I73</f>
        <v>620.33699999999999</v>
      </c>
    </row>
    <row r="112" spans="1:9" ht="13">
      <c r="A112" s="57" t="s">
        <v>311</v>
      </c>
      <c r="B112" s="144" t="s">
        <v>343</v>
      </c>
      <c r="C112" s="144"/>
      <c r="D112" s="144"/>
      <c r="E112" s="144"/>
      <c r="F112" s="144"/>
      <c r="G112" s="144"/>
      <c r="H112" s="144"/>
      <c r="I112" s="58">
        <f>I82</f>
        <v>190.73600000000002</v>
      </c>
    </row>
    <row r="113" spans="1:9" ht="13">
      <c r="A113" s="57" t="s">
        <v>317</v>
      </c>
      <c r="B113" s="144" t="s">
        <v>344</v>
      </c>
      <c r="C113" s="144"/>
      <c r="D113" s="144"/>
      <c r="E113" s="144"/>
      <c r="F113" s="144"/>
      <c r="G113" s="144"/>
      <c r="H113" s="144"/>
      <c r="I113" s="58">
        <f>I88</f>
        <v>2.06</v>
      </c>
    </row>
    <row r="114" spans="1:9" ht="13">
      <c r="A114" s="57" t="s">
        <v>321</v>
      </c>
      <c r="B114" s="144" t="s">
        <v>345</v>
      </c>
      <c r="C114" s="144"/>
      <c r="D114" s="144"/>
      <c r="E114" s="144"/>
      <c r="F114" s="144"/>
      <c r="G114" s="144"/>
      <c r="H114" s="144"/>
      <c r="I114" s="58">
        <f>I97</f>
        <v>132.5888625</v>
      </c>
    </row>
    <row r="115" spans="1:9" ht="13">
      <c r="A115" s="57" t="s">
        <v>332</v>
      </c>
      <c r="B115" s="144" t="s">
        <v>346</v>
      </c>
      <c r="C115" s="144"/>
      <c r="D115" s="144"/>
      <c r="E115" s="144"/>
      <c r="F115" s="144"/>
      <c r="G115" s="144"/>
      <c r="H115" s="144"/>
      <c r="I115" s="58">
        <f>I108</f>
        <v>316.443602</v>
      </c>
    </row>
    <row r="116" spans="1:9" ht="13">
      <c r="A116" s="57" t="s">
        <v>347</v>
      </c>
      <c r="B116" s="144" t="s">
        <v>295</v>
      </c>
      <c r="C116" s="144"/>
      <c r="D116" s="144"/>
      <c r="E116" s="144"/>
      <c r="F116" s="144"/>
      <c r="G116" s="144"/>
      <c r="H116" s="144"/>
      <c r="I116" s="58"/>
    </row>
    <row r="117" spans="1:9" ht="13">
      <c r="A117" s="167" t="s">
        <v>1</v>
      </c>
      <c r="B117" s="167"/>
      <c r="C117" s="167"/>
      <c r="D117" s="167"/>
      <c r="E117" s="167"/>
      <c r="F117" s="167"/>
      <c r="G117" s="167"/>
      <c r="H117" s="167"/>
      <c r="I117" s="106">
        <f>SUM(I111:I116)</f>
        <v>1262.1654644999999</v>
      </c>
    </row>
    <row r="118" spans="1:9" ht="13">
      <c r="A118" s="182" t="s">
        <v>348</v>
      </c>
      <c r="B118" s="183"/>
      <c r="C118" s="183"/>
      <c r="D118" s="183"/>
      <c r="E118" s="183"/>
      <c r="F118" s="183"/>
      <c r="G118" s="183"/>
      <c r="H118" s="183"/>
      <c r="I118" s="184"/>
    </row>
    <row r="119" spans="1:9" ht="14">
      <c r="A119" s="55">
        <v>5</v>
      </c>
      <c r="B119" s="174" t="s">
        <v>349</v>
      </c>
      <c r="C119" s="175"/>
      <c r="D119" s="175"/>
      <c r="E119" s="175"/>
      <c r="F119" s="175"/>
      <c r="G119" s="176"/>
      <c r="H119" s="55" t="s">
        <v>0</v>
      </c>
      <c r="I119" s="81" t="s">
        <v>281</v>
      </c>
    </row>
    <row r="120" spans="1:9" ht="13">
      <c r="A120" s="179" t="s">
        <v>350</v>
      </c>
      <c r="B120" s="180"/>
      <c r="C120" s="180"/>
      <c r="D120" s="180"/>
      <c r="E120" s="180"/>
      <c r="F120" s="180"/>
      <c r="G120" s="181"/>
      <c r="H120" s="82"/>
      <c r="I120" s="58">
        <f>SUM(I37+I49+I59+I117)</f>
        <v>3729.7674644999997</v>
      </c>
    </row>
    <row r="121" spans="1:9" ht="13">
      <c r="A121" s="57" t="s">
        <v>243</v>
      </c>
      <c r="B121" s="162" t="s">
        <v>351</v>
      </c>
      <c r="C121" s="177"/>
      <c r="D121" s="177"/>
      <c r="E121" s="177"/>
      <c r="F121" s="177"/>
      <c r="G121" s="178"/>
      <c r="H121" s="67">
        <v>0.154099673416359</v>
      </c>
      <c r="I121" s="58">
        <f>I120*H121</f>
        <v>574.75594819841126</v>
      </c>
    </row>
    <row r="122" spans="1:9" ht="13">
      <c r="A122" s="179" t="s">
        <v>352</v>
      </c>
      <c r="B122" s="180"/>
      <c r="C122" s="180"/>
      <c r="D122" s="180"/>
      <c r="E122" s="180"/>
      <c r="F122" s="180"/>
      <c r="G122" s="181"/>
      <c r="H122" s="83"/>
      <c r="I122" s="58">
        <f>SUM(I37+I49+I59+I117+I121)</f>
        <v>4304.5234126984105</v>
      </c>
    </row>
    <row r="123" spans="1:9" ht="13">
      <c r="A123" s="57" t="s">
        <v>248</v>
      </c>
      <c r="B123" s="162" t="s">
        <v>353</v>
      </c>
      <c r="C123" s="177"/>
      <c r="D123" s="177"/>
      <c r="E123" s="177"/>
      <c r="F123" s="177"/>
      <c r="G123" s="178"/>
      <c r="H123" s="67">
        <v>0.05</v>
      </c>
      <c r="I123" s="58">
        <f>I122*H123</f>
        <v>215.22617063492055</v>
      </c>
    </row>
    <row r="124" spans="1:9" ht="13">
      <c r="A124" s="179" t="s">
        <v>354</v>
      </c>
      <c r="B124" s="180"/>
      <c r="C124" s="180"/>
      <c r="D124" s="180"/>
      <c r="E124" s="180"/>
      <c r="F124" s="180"/>
      <c r="G124" s="181"/>
      <c r="H124" s="83"/>
      <c r="I124" s="58">
        <f>SUM(I37+I49+I59+I117+I121+I123)-0.01</f>
        <v>4519.7395833333312</v>
      </c>
    </row>
    <row r="125" spans="1:9" ht="13">
      <c r="A125" s="57" t="s">
        <v>251</v>
      </c>
      <c r="B125" s="162" t="s">
        <v>355</v>
      </c>
      <c r="C125" s="177"/>
      <c r="D125" s="177"/>
      <c r="E125" s="177"/>
      <c r="F125" s="177"/>
      <c r="G125" s="178"/>
      <c r="H125" s="84"/>
      <c r="I125" s="59"/>
    </row>
    <row r="126" spans="1:9" ht="13">
      <c r="A126" s="57"/>
      <c r="B126" s="162" t="s">
        <v>356</v>
      </c>
      <c r="C126" s="177"/>
      <c r="D126" s="177"/>
      <c r="E126" s="177"/>
      <c r="F126" s="177"/>
      <c r="G126" s="178"/>
      <c r="H126" s="84"/>
      <c r="I126" s="59" t="s">
        <v>357</v>
      </c>
    </row>
    <row r="127" spans="1:9" ht="13">
      <c r="A127" s="57"/>
      <c r="B127" s="189" t="s">
        <v>358</v>
      </c>
      <c r="C127" s="190"/>
      <c r="D127" s="190"/>
      <c r="E127" s="190"/>
      <c r="F127" s="190"/>
      <c r="G127" s="191"/>
      <c r="H127" s="85">
        <v>7.5999999999999998E-2</v>
      </c>
      <c r="I127" s="58">
        <f>ROUND(I147*H127,3)</f>
        <v>400.58300000000003</v>
      </c>
    </row>
    <row r="128" spans="1:9" ht="13">
      <c r="A128" s="57"/>
      <c r="B128" s="189" t="s">
        <v>359</v>
      </c>
      <c r="C128" s="190"/>
      <c r="D128" s="190"/>
      <c r="E128" s="190"/>
      <c r="F128" s="190"/>
      <c r="G128" s="191"/>
      <c r="H128" s="85">
        <v>1.6500000000000001E-2</v>
      </c>
      <c r="I128" s="58">
        <f>ROUND(I147*H128,3)</f>
        <v>86.968999999999994</v>
      </c>
    </row>
    <row r="129" spans="1:11" ht="13">
      <c r="A129" s="57"/>
      <c r="B129" s="192" t="s">
        <v>360</v>
      </c>
      <c r="C129" s="193"/>
      <c r="D129" s="193"/>
      <c r="E129" s="193"/>
      <c r="F129" s="193"/>
      <c r="G129" s="161"/>
      <c r="H129" s="86"/>
      <c r="I129" s="58"/>
    </row>
    <row r="130" spans="1:11" ht="13">
      <c r="A130" s="57"/>
      <c r="B130" s="194" t="s">
        <v>361</v>
      </c>
      <c r="C130" s="195"/>
      <c r="D130" s="195"/>
      <c r="E130" s="195"/>
      <c r="F130" s="195"/>
      <c r="G130" s="196"/>
      <c r="H130" s="86"/>
      <c r="I130" s="59" t="s">
        <v>357</v>
      </c>
    </row>
    <row r="131" spans="1:11" ht="13">
      <c r="A131" s="57"/>
      <c r="B131" s="124" t="s">
        <v>362</v>
      </c>
      <c r="C131" s="125"/>
      <c r="D131" s="125"/>
      <c r="E131" s="125"/>
      <c r="F131" s="125"/>
      <c r="G131" s="126"/>
      <c r="H131" s="86"/>
      <c r="I131" s="59" t="s">
        <v>357</v>
      </c>
      <c r="J131" s="87"/>
      <c r="K131" s="113"/>
    </row>
    <row r="132" spans="1:11" ht="13">
      <c r="A132" s="57"/>
      <c r="B132" s="189" t="s">
        <v>363</v>
      </c>
      <c r="C132" s="190"/>
      <c r="D132" s="190"/>
      <c r="E132" s="190"/>
      <c r="F132" s="190"/>
      <c r="G132" s="191"/>
      <c r="H132" s="85">
        <v>0.05</v>
      </c>
      <c r="I132" s="58">
        <f>ROUND(I147*H132,3)</f>
        <v>263.54199999999997</v>
      </c>
    </row>
    <row r="133" spans="1:11" ht="13">
      <c r="A133" s="163" t="s">
        <v>364</v>
      </c>
      <c r="B133" s="185"/>
      <c r="C133" s="185"/>
      <c r="D133" s="185"/>
      <c r="E133" s="185"/>
      <c r="F133" s="185"/>
      <c r="G133" s="185"/>
      <c r="H133" s="186"/>
      <c r="I133" s="58">
        <f>I135+I121+I123-0.01</f>
        <v>1541.0661188333318</v>
      </c>
    </row>
    <row r="134" spans="1:11" ht="13">
      <c r="A134" s="163"/>
      <c r="B134" s="185"/>
      <c r="C134" s="185"/>
      <c r="D134" s="185"/>
      <c r="E134" s="185"/>
      <c r="F134" s="185"/>
      <c r="G134" s="185"/>
      <c r="H134" s="185"/>
      <c r="I134" s="186"/>
    </row>
    <row r="135" spans="1:11" ht="13">
      <c r="A135" s="124" t="s">
        <v>365</v>
      </c>
      <c r="B135" s="125"/>
      <c r="C135" s="125"/>
      <c r="D135" s="125"/>
      <c r="E135" s="125"/>
      <c r="F135" s="125"/>
      <c r="G135" s="126"/>
      <c r="H135" s="67">
        <v>0.14249999999999999</v>
      </c>
      <c r="I135" s="58">
        <f>SUM(I127:I132)</f>
        <v>751.09400000000005</v>
      </c>
    </row>
    <row r="136" spans="1:11">
      <c r="A136" s="187"/>
      <c r="B136" s="188"/>
      <c r="C136" s="188"/>
      <c r="D136" s="188"/>
      <c r="E136" s="188"/>
      <c r="F136" s="188"/>
      <c r="G136" s="188"/>
      <c r="H136" s="188"/>
      <c r="I136" s="188"/>
    </row>
    <row r="137" spans="1:11" ht="13">
      <c r="A137" s="124" t="s">
        <v>366</v>
      </c>
      <c r="B137" s="125"/>
      <c r="C137" s="125"/>
      <c r="D137" s="125"/>
      <c r="E137" s="125"/>
      <c r="F137" s="125"/>
      <c r="G137" s="125"/>
      <c r="H137" s="125"/>
      <c r="I137" s="126"/>
    </row>
    <row r="138" spans="1:11" ht="13">
      <c r="A138" s="163"/>
      <c r="B138" s="185"/>
      <c r="C138" s="185"/>
      <c r="D138" s="185"/>
      <c r="E138" s="185"/>
      <c r="F138" s="185"/>
      <c r="G138" s="185"/>
      <c r="H138" s="185"/>
      <c r="I138" s="186"/>
    </row>
    <row r="139" spans="1:11" ht="15.75" customHeight="1">
      <c r="A139" s="203" t="s">
        <v>367</v>
      </c>
      <c r="B139" s="204"/>
      <c r="C139" s="204"/>
      <c r="D139" s="204"/>
      <c r="E139" s="204"/>
      <c r="F139" s="204"/>
      <c r="G139" s="204"/>
      <c r="H139" s="204"/>
      <c r="I139" s="205"/>
      <c r="K139" s="88"/>
    </row>
    <row r="140" spans="1:11" ht="15" customHeight="1">
      <c r="A140" s="171" t="s">
        <v>368</v>
      </c>
      <c r="B140" s="172"/>
      <c r="C140" s="172"/>
      <c r="D140" s="172"/>
      <c r="E140" s="172"/>
      <c r="F140" s="172"/>
      <c r="G140" s="172"/>
      <c r="H140" s="173"/>
      <c r="I140" s="44" t="s">
        <v>281</v>
      </c>
    </row>
    <row r="141" spans="1:11" ht="12.75" customHeight="1">
      <c r="A141" s="89" t="s">
        <v>243</v>
      </c>
      <c r="B141" s="124" t="s">
        <v>369</v>
      </c>
      <c r="C141" s="125"/>
      <c r="D141" s="125"/>
      <c r="E141" s="125"/>
      <c r="F141" s="125"/>
      <c r="G141" s="125"/>
      <c r="H141" s="126"/>
      <c r="I141" s="60">
        <f>I37</f>
        <v>1669.41</v>
      </c>
    </row>
    <row r="142" spans="1:11" ht="12.75" customHeight="1">
      <c r="A142" s="89" t="s">
        <v>248</v>
      </c>
      <c r="B142" s="124" t="s">
        <v>370</v>
      </c>
      <c r="C142" s="125"/>
      <c r="D142" s="125"/>
      <c r="E142" s="125"/>
      <c r="F142" s="125"/>
      <c r="G142" s="125"/>
      <c r="H142" s="126"/>
      <c r="I142" s="60">
        <f>I49</f>
        <v>462.99199999999996</v>
      </c>
    </row>
    <row r="143" spans="1:11" ht="12.75" customHeight="1">
      <c r="A143" s="89" t="s">
        <v>251</v>
      </c>
      <c r="B143" s="124" t="s">
        <v>371</v>
      </c>
      <c r="C143" s="125"/>
      <c r="D143" s="125"/>
      <c r="E143" s="125"/>
      <c r="F143" s="125"/>
      <c r="G143" s="125"/>
      <c r="H143" s="126"/>
      <c r="I143" s="60">
        <f>I59</f>
        <v>335.20000000000005</v>
      </c>
      <c r="K143" s="90"/>
    </row>
    <row r="144" spans="1:11" ht="12.75" customHeight="1">
      <c r="A144" s="89" t="s">
        <v>253</v>
      </c>
      <c r="B144" s="124" t="s">
        <v>341</v>
      </c>
      <c r="C144" s="125"/>
      <c r="D144" s="125"/>
      <c r="E144" s="125"/>
      <c r="F144" s="125"/>
      <c r="G144" s="125"/>
      <c r="H144" s="126"/>
      <c r="I144" s="60">
        <f>I117</f>
        <v>1262.1654644999999</v>
      </c>
    </row>
    <row r="145" spans="1:12" ht="12.75" customHeight="1">
      <c r="A145" s="197" t="s">
        <v>372</v>
      </c>
      <c r="B145" s="198"/>
      <c r="C145" s="198"/>
      <c r="D145" s="198"/>
      <c r="E145" s="198"/>
      <c r="F145" s="198"/>
      <c r="G145" s="198"/>
      <c r="H145" s="199"/>
      <c r="I145" s="60">
        <f>SUM(I141:I144)</f>
        <v>3729.7674644999997</v>
      </c>
      <c r="J145" s="113"/>
    </row>
    <row r="146" spans="1:12" ht="12.75" customHeight="1">
      <c r="A146" s="91" t="s">
        <v>272</v>
      </c>
      <c r="B146" s="125" t="s">
        <v>373</v>
      </c>
      <c r="C146" s="125"/>
      <c r="D146" s="125"/>
      <c r="E146" s="125"/>
      <c r="F146" s="125"/>
      <c r="G146" s="125"/>
      <c r="H146" s="126"/>
      <c r="I146" s="60">
        <f>I133</f>
        <v>1541.0661188333318</v>
      </c>
      <c r="J146" s="88"/>
    </row>
    <row r="147" spans="1:12" ht="12.75" customHeight="1">
      <c r="A147" s="197" t="s">
        <v>374</v>
      </c>
      <c r="B147" s="198"/>
      <c r="C147" s="198"/>
      <c r="D147" s="198"/>
      <c r="E147" s="198"/>
      <c r="F147" s="198"/>
      <c r="G147" s="198"/>
      <c r="H147" s="199"/>
      <c r="I147" s="60">
        <f>(I124/(1-H135))</f>
        <v>5270.8333333333303</v>
      </c>
    </row>
    <row r="148" spans="1:12" ht="14.5">
      <c r="A148" s="200" t="s">
        <v>375</v>
      </c>
      <c r="B148" s="200"/>
      <c r="C148" s="200"/>
      <c r="D148" s="200"/>
      <c r="E148" s="200"/>
      <c r="F148" s="200"/>
      <c r="G148" s="200"/>
      <c r="H148" s="200"/>
      <c r="I148" s="200"/>
    </row>
    <row r="149" spans="1:12" ht="15.5">
      <c r="A149" s="201" t="s">
        <v>376</v>
      </c>
      <c r="B149" s="201"/>
      <c r="C149" s="201"/>
      <c r="D149" s="201"/>
      <c r="E149" s="201"/>
      <c r="F149" s="201"/>
      <c r="G149" s="201"/>
      <c r="H149" s="201"/>
      <c r="I149" s="201"/>
    </row>
    <row r="150" spans="1:12" ht="69">
      <c r="A150" s="202" t="s">
        <v>377</v>
      </c>
      <c r="B150" s="202"/>
      <c r="C150" s="145" t="s">
        <v>378</v>
      </c>
      <c r="D150" s="145"/>
      <c r="E150" s="92" t="s">
        <v>379</v>
      </c>
      <c r="F150" s="145" t="s">
        <v>380</v>
      </c>
      <c r="G150" s="145"/>
      <c r="H150" s="44" t="s">
        <v>381</v>
      </c>
      <c r="I150" s="44" t="s">
        <v>382</v>
      </c>
    </row>
    <row r="151" spans="1:12">
      <c r="A151" s="208"/>
      <c r="B151" s="208"/>
      <c r="C151" s="209">
        <v>4458.33</v>
      </c>
      <c r="D151" s="209"/>
      <c r="E151" s="111">
        <v>1</v>
      </c>
      <c r="F151" s="210">
        <f>I147</f>
        <v>5270.8333333333303</v>
      </c>
      <c r="G151" s="211"/>
      <c r="H151" s="95">
        <v>2</v>
      </c>
      <c r="I151" s="112">
        <f>H151*F151</f>
        <v>10541.666666666661</v>
      </c>
      <c r="J151" s="87"/>
      <c r="K151" s="93"/>
      <c r="L151" s="93"/>
    </row>
    <row r="152" spans="1:12" ht="13">
      <c r="A152" s="212" t="s">
        <v>383</v>
      </c>
      <c r="B152" s="212"/>
      <c r="C152" s="212"/>
      <c r="D152" s="212"/>
      <c r="E152" s="212"/>
      <c r="F152" s="212"/>
      <c r="G152" s="212"/>
      <c r="H152" s="212"/>
      <c r="I152" s="112">
        <f>I151</f>
        <v>10541.666666666661</v>
      </c>
      <c r="K152" s="93"/>
      <c r="L152" s="93"/>
    </row>
    <row r="153" spans="1:12" ht="15.5">
      <c r="A153" s="201" t="s">
        <v>384</v>
      </c>
      <c r="B153" s="201"/>
      <c r="C153" s="201"/>
      <c r="D153" s="201"/>
      <c r="E153" s="201"/>
      <c r="F153" s="201"/>
      <c r="G153" s="201"/>
      <c r="H153" s="201"/>
      <c r="I153" s="201"/>
      <c r="K153" s="93"/>
      <c r="L153" s="93"/>
    </row>
    <row r="154" spans="1:12" ht="15.5">
      <c r="A154" s="201" t="s">
        <v>385</v>
      </c>
      <c r="B154" s="201"/>
      <c r="C154" s="201"/>
      <c r="D154" s="201"/>
      <c r="E154" s="201"/>
      <c r="F154" s="201"/>
      <c r="G154" s="201"/>
      <c r="H154" s="201"/>
      <c r="I154" s="201"/>
    </row>
    <row r="155" spans="1:12" ht="13">
      <c r="A155" s="145" t="s">
        <v>386</v>
      </c>
      <c r="B155" s="145"/>
      <c r="C155" s="145"/>
      <c r="D155" s="145"/>
      <c r="E155" s="145"/>
      <c r="F155" s="145"/>
      <c r="G155" s="145"/>
      <c r="H155" s="145"/>
      <c r="I155" s="44" t="s">
        <v>281</v>
      </c>
    </row>
    <row r="156" spans="1:12">
      <c r="A156" s="94" t="s">
        <v>243</v>
      </c>
      <c r="B156" s="206" t="s">
        <v>387</v>
      </c>
      <c r="C156" s="206"/>
      <c r="D156" s="206"/>
      <c r="E156" s="206"/>
      <c r="F156" s="206"/>
      <c r="G156" s="206"/>
      <c r="H156" s="206"/>
      <c r="I156" s="95">
        <v>12</v>
      </c>
    </row>
    <row r="157" spans="1:12">
      <c r="A157" s="94" t="s">
        <v>248</v>
      </c>
      <c r="B157" s="206" t="s">
        <v>388</v>
      </c>
      <c r="C157" s="206"/>
      <c r="D157" s="206"/>
      <c r="E157" s="206"/>
      <c r="F157" s="206"/>
      <c r="G157" s="206"/>
      <c r="H157" s="206"/>
      <c r="I157" s="114">
        <f>I152</f>
        <v>10541.666666666661</v>
      </c>
    </row>
    <row r="158" spans="1:12">
      <c r="A158" s="94" t="s">
        <v>251</v>
      </c>
      <c r="B158" s="206" t="s">
        <v>389</v>
      </c>
      <c r="C158" s="206"/>
      <c r="D158" s="206"/>
      <c r="E158" s="206"/>
      <c r="F158" s="206"/>
      <c r="G158" s="206"/>
      <c r="H158" s="206"/>
      <c r="I158" s="114">
        <f>I157*I156</f>
        <v>126499.99999999993</v>
      </c>
    </row>
    <row r="159" spans="1:12">
      <c r="A159" s="207"/>
      <c r="B159" s="207"/>
      <c r="C159" s="207"/>
      <c r="D159" s="207"/>
      <c r="E159" s="207"/>
      <c r="F159" s="207"/>
      <c r="G159" s="207"/>
      <c r="H159" s="207"/>
      <c r="I159" s="207"/>
    </row>
    <row r="160" spans="1:12">
      <c r="A160" s="208" t="s">
        <v>390</v>
      </c>
      <c r="B160" s="208"/>
      <c r="C160" s="208"/>
      <c r="D160" s="208"/>
      <c r="E160" s="208"/>
      <c r="F160" s="208"/>
      <c r="G160" s="208"/>
      <c r="H160" s="208"/>
      <c r="I160" s="208"/>
      <c r="K160" s="87"/>
    </row>
    <row r="161" spans="1:11" ht="13">
      <c r="A161" s="96"/>
      <c r="B161" s="96"/>
      <c r="C161" s="96"/>
      <c r="D161" s="96"/>
      <c r="E161" s="96"/>
      <c r="F161" s="96"/>
      <c r="G161" s="96"/>
      <c r="H161" s="97"/>
      <c r="I161" s="97"/>
      <c r="K161" s="87"/>
    </row>
    <row r="163" spans="1:11">
      <c r="I163" s="98"/>
    </row>
    <row r="164" spans="1:11">
      <c r="I164" s="98"/>
    </row>
    <row r="165" spans="1:11">
      <c r="I165" s="98"/>
    </row>
    <row r="166" spans="1:11">
      <c r="I166" s="98"/>
    </row>
    <row r="167" spans="1:11">
      <c r="I167" s="98"/>
    </row>
    <row r="168" spans="1:11">
      <c r="I168" s="98"/>
    </row>
    <row r="169" spans="1:11">
      <c r="I169" s="98"/>
    </row>
    <row r="170" spans="1:11">
      <c r="I170" s="98"/>
    </row>
    <row r="171" spans="1:11">
      <c r="I171" s="98"/>
    </row>
    <row r="172" spans="1:11">
      <c r="I172" s="98"/>
    </row>
    <row r="173" spans="1:11">
      <c r="I173" s="98"/>
    </row>
    <row r="174" spans="1:11">
      <c r="I174" s="98"/>
    </row>
    <row r="175" spans="1:11">
      <c r="I175" s="98"/>
    </row>
  </sheetData>
  <mergeCells count="170">
    <mergeCell ref="A155:H155"/>
    <mergeCell ref="B156:H156"/>
    <mergeCell ref="B157:H157"/>
    <mergeCell ref="B158:H158"/>
    <mergeCell ref="A159:I159"/>
    <mergeCell ref="A160:I160"/>
    <mergeCell ref="A151:B151"/>
    <mergeCell ref="C151:D151"/>
    <mergeCell ref="F151:G151"/>
    <mergeCell ref="A152:H152"/>
    <mergeCell ref="A153:I153"/>
    <mergeCell ref="A154:I154"/>
    <mergeCell ref="A145:H145"/>
    <mergeCell ref="B146:H146"/>
    <mergeCell ref="A147:H147"/>
    <mergeCell ref="A148:I148"/>
    <mergeCell ref="A149:I149"/>
    <mergeCell ref="A150:B150"/>
    <mergeCell ref="C150:D150"/>
    <mergeCell ref="F150:G150"/>
    <mergeCell ref="A139:I139"/>
    <mergeCell ref="A140:H140"/>
    <mergeCell ref="B141:H141"/>
    <mergeCell ref="B142:H142"/>
    <mergeCell ref="B143:H143"/>
    <mergeCell ref="B144:H144"/>
    <mergeCell ref="A133:H133"/>
    <mergeCell ref="A134:I134"/>
    <mergeCell ref="A135:G135"/>
    <mergeCell ref="A136:I136"/>
    <mergeCell ref="A137:I137"/>
    <mergeCell ref="A138:I138"/>
    <mergeCell ref="B127:G127"/>
    <mergeCell ref="B128:G128"/>
    <mergeCell ref="B129:G129"/>
    <mergeCell ref="B130:G130"/>
    <mergeCell ref="B131:G131"/>
    <mergeCell ref="B132:G132"/>
    <mergeCell ref="B121:G121"/>
    <mergeCell ref="A122:G122"/>
    <mergeCell ref="B123:G123"/>
    <mergeCell ref="A124:G124"/>
    <mergeCell ref="B125:G125"/>
    <mergeCell ref="B126:G126"/>
    <mergeCell ref="B115:H115"/>
    <mergeCell ref="B116:H116"/>
    <mergeCell ref="A117:H117"/>
    <mergeCell ref="A118:I118"/>
    <mergeCell ref="B119:G119"/>
    <mergeCell ref="A120:G120"/>
    <mergeCell ref="A109:I109"/>
    <mergeCell ref="B110:H110"/>
    <mergeCell ref="B111:H111"/>
    <mergeCell ref="B112:H112"/>
    <mergeCell ref="B113:H113"/>
    <mergeCell ref="B114:H114"/>
    <mergeCell ref="B103:H103"/>
    <mergeCell ref="B104:H104"/>
    <mergeCell ref="B105:H105"/>
    <mergeCell ref="A106:H106"/>
    <mergeCell ref="B107:H107"/>
    <mergeCell ref="A108:H108"/>
    <mergeCell ref="A97:H97"/>
    <mergeCell ref="A98:I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B95:H95"/>
    <mergeCell ref="B96:H96"/>
    <mergeCell ref="B85:H85"/>
    <mergeCell ref="B86:H86"/>
    <mergeCell ref="B87:H87"/>
    <mergeCell ref="A88:H88"/>
    <mergeCell ref="A89:I89"/>
    <mergeCell ref="B90:H90"/>
    <mergeCell ref="B79:H79"/>
    <mergeCell ref="A80:H80"/>
    <mergeCell ref="B81:H81"/>
    <mergeCell ref="A82:H82"/>
    <mergeCell ref="A83:I83"/>
    <mergeCell ref="A84:I84"/>
    <mergeCell ref="B72:G72"/>
    <mergeCell ref="A73:G73"/>
    <mergeCell ref="A75:I75"/>
    <mergeCell ref="A76:I76"/>
    <mergeCell ref="A77:I77"/>
    <mergeCell ref="B78:H78"/>
    <mergeCell ref="B66:G66"/>
    <mergeCell ref="B67:G67"/>
    <mergeCell ref="B68:G68"/>
    <mergeCell ref="B69:G69"/>
    <mergeCell ref="B70:G70"/>
    <mergeCell ref="B71:G71"/>
    <mergeCell ref="A59:H59"/>
    <mergeCell ref="A60:I60"/>
    <mergeCell ref="A61:I61"/>
    <mergeCell ref="A63:I63"/>
    <mergeCell ref="B64:G64"/>
    <mergeCell ref="B65:G65"/>
    <mergeCell ref="A53:I53"/>
    <mergeCell ref="B54:H54"/>
    <mergeCell ref="B55:H55"/>
    <mergeCell ref="B56:H56"/>
    <mergeCell ref="B57:H57"/>
    <mergeCell ref="B58:H58"/>
    <mergeCell ref="B47:H47"/>
    <mergeCell ref="B48:H48"/>
    <mergeCell ref="B49:H49"/>
    <mergeCell ref="A50:I50"/>
    <mergeCell ref="A51:I51"/>
    <mergeCell ref="A52:I52"/>
    <mergeCell ref="B41:G41"/>
    <mergeCell ref="B42:G42"/>
    <mergeCell ref="B43:G43"/>
    <mergeCell ref="B44:F44"/>
    <mergeCell ref="B45:H45"/>
    <mergeCell ref="B46:H46"/>
    <mergeCell ref="B36:H36"/>
    <mergeCell ref="A37:H37"/>
    <mergeCell ref="A38:I38"/>
    <mergeCell ref="B39:H39"/>
    <mergeCell ref="B40:H40"/>
    <mergeCell ref="B31:D31"/>
    <mergeCell ref="E31:F31"/>
    <mergeCell ref="B32:G32"/>
    <mergeCell ref="B33:H33"/>
    <mergeCell ref="B34:H34"/>
    <mergeCell ref="B35:H35"/>
    <mergeCell ref="A25:I25"/>
    <mergeCell ref="A26:I26"/>
    <mergeCell ref="A27:I27"/>
    <mergeCell ref="A28:I28"/>
    <mergeCell ref="B29:G29"/>
    <mergeCell ref="B30:G30"/>
    <mergeCell ref="B22:G22"/>
    <mergeCell ref="H22:I22"/>
    <mergeCell ref="B23:G23"/>
    <mergeCell ref="H23:I23"/>
    <mergeCell ref="B24:G24"/>
    <mergeCell ref="H24:I24"/>
    <mergeCell ref="B17:G17"/>
    <mergeCell ref="H17:I17"/>
    <mergeCell ref="A18:I18"/>
    <mergeCell ref="A19:I19"/>
    <mergeCell ref="A20:I20"/>
    <mergeCell ref="B21:G21"/>
    <mergeCell ref="H21:I21"/>
    <mergeCell ref="B14:G14"/>
    <mergeCell ref="H14:I14"/>
    <mergeCell ref="B15:G15"/>
    <mergeCell ref="H15:I15"/>
    <mergeCell ref="B16:G16"/>
    <mergeCell ref="H16:I16"/>
    <mergeCell ref="A8:I8"/>
    <mergeCell ref="A9:I9"/>
    <mergeCell ref="A10:I10"/>
    <mergeCell ref="A11:I11"/>
    <mergeCell ref="A12:I12"/>
    <mergeCell ref="A13:I13"/>
    <mergeCell ref="A2:I2"/>
    <mergeCell ref="A3:I3"/>
    <mergeCell ref="A4:I4"/>
    <mergeCell ref="A5:I5"/>
    <mergeCell ref="A6:I6"/>
    <mergeCell ref="A7:I7"/>
  </mergeCells>
  <pageMargins left="0.511811024" right="0.511811024" top="0.78740157499999996" bottom="0.78740157499999996" header="0.31496062000000002" footer="0.31496062000000002"/>
  <pageSetup scale="87" orientation="portrait" r:id="rId1"/>
  <rowBreaks count="2" manualBreakCount="2">
    <brk id="59" max="8" man="1"/>
    <brk id="117" max="8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WVN84"/>
  <sheetViews>
    <sheetView view="pageBreakPreview" zoomScaleNormal="100" zoomScaleSheetLayoutView="100" workbookViewId="0">
      <selection activeCell="I21" sqref="I21"/>
    </sheetView>
  </sheetViews>
  <sheetFormatPr defaultColWidth="11.453125" defaultRowHeight="14"/>
  <cols>
    <col min="1" max="1" width="54.26953125" style="8" customWidth="1"/>
    <col min="2" max="2" width="10" style="13" customWidth="1"/>
    <col min="3" max="3" width="9.81640625" style="13" customWidth="1"/>
    <col min="4" max="4" width="12.453125" style="13" customWidth="1"/>
    <col min="5" max="5" width="23.1796875" style="13" customWidth="1"/>
    <col min="6" max="6" width="10.7265625" style="1" customWidth="1"/>
    <col min="7" max="255" width="11.453125" style="2"/>
    <col min="256" max="256" width="49.453125" style="2" customWidth="1"/>
    <col min="257" max="257" width="10" style="2" customWidth="1"/>
    <col min="258" max="258" width="13.54296875" style="2" customWidth="1"/>
    <col min="259" max="260" width="12.453125" style="2" customWidth="1"/>
    <col min="261" max="261" width="11.453125" style="2" customWidth="1"/>
    <col min="262" max="262" width="10.7265625" style="2" customWidth="1"/>
    <col min="263" max="511" width="11.453125" style="2"/>
    <col min="512" max="512" width="49.453125" style="2" customWidth="1"/>
    <col min="513" max="513" width="10" style="2" customWidth="1"/>
    <col min="514" max="514" width="13.54296875" style="2" customWidth="1"/>
    <col min="515" max="516" width="12.453125" style="2" customWidth="1"/>
    <col min="517" max="517" width="11.453125" style="2" customWidth="1"/>
    <col min="518" max="518" width="10.7265625" style="2" customWidth="1"/>
    <col min="519" max="767" width="11.453125" style="2"/>
    <col min="768" max="768" width="49.453125" style="2" customWidth="1"/>
    <col min="769" max="769" width="10" style="2" customWidth="1"/>
    <col min="770" max="770" width="13.54296875" style="2" customWidth="1"/>
    <col min="771" max="772" width="12.453125" style="2" customWidth="1"/>
    <col min="773" max="773" width="11.453125" style="2" customWidth="1"/>
    <col min="774" max="774" width="10.7265625" style="2" customWidth="1"/>
    <col min="775" max="1023" width="11.453125" style="2"/>
    <col min="1024" max="1024" width="49.453125" style="2" customWidth="1"/>
    <col min="1025" max="1025" width="10" style="2" customWidth="1"/>
    <col min="1026" max="1026" width="13.54296875" style="2" customWidth="1"/>
    <col min="1027" max="1028" width="12.453125" style="2" customWidth="1"/>
    <col min="1029" max="1029" width="11.453125" style="2" customWidth="1"/>
    <col min="1030" max="1030" width="10.7265625" style="2" customWidth="1"/>
    <col min="1031" max="1279" width="11.453125" style="2"/>
    <col min="1280" max="1280" width="49.453125" style="2" customWidth="1"/>
    <col min="1281" max="1281" width="10" style="2" customWidth="1"/>
    <col min="1282" max="1282" width="13.54296875" style="2" customWidth="1"/>
    <col min="1283" max="1284" width="12.453125" style="2" customWidth="1"/>
    <col min="1285" max="1285" width="11.453125" style="2" customWidth="1"/>
    <col min="1286" max="1286" width="10.7265625" style="2" customWidth="1"/>
    <col min="1287" max="1535" width="11.453125" style="2"/>
    <col min="1536" max="1536" width="49.453125" style="2" customWidth="1"/>
    <col min="1537" max="1537" width="10" style="2" customWidth="1"/>
    <col min="1538" max="1538" width="13.54296875" style="2" customWidth="1"/>
    <col min="1539" max="1540" width="12.453125" style="2" customWidth="1"/>
    <col min="1541" max="1541" width="11.453125" style="2" customWidth="1"/>
    <col min="1542" max="1542" width="10.7265625" style="2" customWidth="1"/>
    <col min="1543" max="1791" width="11.453125" style="2"/>
    <col min="1792" max="1792" width="49.453125" style="2" customWidth="1"/>
    <col min="1793" max="1793" width="10" style="2" customWidth="1"/>
    <col min="1794" max="1794" width="13.54296875" style="2" customWidth="1"/>
    <col min="1795" max="1796" width="12.453125" style="2" customWidth="1"/>
    <col min="1797" max="1797" width="11.453125" style="2" customWidth="1"/>
    <col min="1798" max="1798" width="10.7265625" style="2" customWidth="1"/>
    <col min="1799" max="2047" width="11.453125" style="2"/>
    <col min="2048" max="2048" width="49.453125" style="2" customWidth="1"/>
    <col min="2049" max="2049" width="10" style="2" customWidth="1"/>
    <col min="2050" max="2050" width="13.54296875" style="2" customWidth="1"/>
    <col min="2051" max="2052" width="12.453125" style="2" customWidth="1"/>
    <col min="2053" max="2053" width="11.453125" style="2" customWidth="1"/>
    <col min="2054" max="2054" width="10.7265625" style="2" customWidth="1"/>
    <col min="2055" max="2303" width="11.453125" style="2"/>
    <col min="2304" max="2304" width="49.453125" style="2" customWidth="1"/>
    <col min="2305" max="2305" width="10" style="2" customWidth="1"/>
    <col min="2306" max="2306" width="13.54296875" style="2" customWidth="1"/>
    <col min="2307" max="2308" width="12.453125" style="2" customWidth="1"/>
    <col min="2309" max="2309" width="11.453125" style="2" customWidth="1"/>
    <col min="2310" max="2310" width="10.7265625" style="2" customWidth="1"/>
    <col min="2311" max="2559" width="11.453125" style="2"/>
    <col min="2560" max="2560" width="49.453125" style="2" customWidth="1"/>
    <col min="2561" max="2561" width="10" style="2" customWidth="1"/>
    <col min="2562" max="2562" width="13.54296875" style="2" customWidth="1"/>
    <col min="2563" max="2564" width="12.453125" style="2" customWidth="1"/>
    <col min="2565" max="2565" width="11.453125" style="2" customWidth="1"/>
    <col min="2566" max="2566" width="10.7265625" style="2" customWidth="1"/>
    <col min="2567" max="2815" width="11.453125" style="2"/>
    <col min="2816" max="2816" width="49.453125" style="2" customWidth="1"/>
    <col min="2817" max="2817" width="10" style="2" customWidth="1"/>
    <col min="2818" max="2818" width="13.54296875" style="2" customWidth="1"/>
    <col min="2819" max="2820" width="12.453125" style="2" customWidth="1"/>
    <col min="2821" max="2821" width="11.453125" style="2" customWidth="1"/>
    <col min="2822" max="2822" width="10.7265625" style="2" customWidth="1"/>
    <col min="2823" max="3071" width="11.453125" style="2"/>
    <col min="3072" max="3072" width="49.453125" style="2" customWidth="1"/>
    <col min="3073" max="3073" width="10" style="2" customWidth="1"/>
    <col min="3074" max="3074" width="13.54296875" style="2" customWidth="1"/>
    <col min="3075" max="3076" width="12.453125" style="2" customWidth="1"/>
    <col min="3077" max="3077" width="11.453125" style="2" customWidth="1"/>
    <col min="3078" max="3078" width="10.7265625" style="2" customWidth="1"/>
    <col min="3079" max="3327" width="11.453125" style="2"/>
    <col min="3328" max="3328" width="49.453125" style="2" customWidth="1"/>
    <col min="3329" max="3329" width="10" style="2" customWidth="1"/>
    <col min="3330" max="3330" width="13.54296875" style="2" customWidth="1"/>
    <col min="3331" max="3332" width="12.453125" style="2" customWidth="1"/>
    <col min="3333" max="3333" width="11.453125" style="2" customWidth="1"/>
    <col min="3334" max="3334" width="10.7265625" style="2" customWidth="1"/>
    <col min="3335" max="3583" width="11.453125" style="2"/>
    <col min="3584" max="3584" width="49.453125" style="2" customWidth="1"/>
    <col min="3585" max="3585" width="10" style="2" customWidth="1"/>
    <col min="3586" max="3586" width="13.54296875" style="2" customWidth="1"/>
    <col min="3587" max="3588" width="12.453125" style="2" customWidth="1"/>
    <col min="3589" max="3589" width="11.453125" style="2" customWidth="1"/>
    <col min="3590" max="3590" width="10.7265625" style="2" customWidth="1"/>
    <col min="3591" max="3839" width="11.453125" style="2"/>
    <col min="3840" max="3840" width="49.453125" style="2" customWidth="1"/>
    <col min="3841" max="3841" width="10" style="2" customWidth="1"/>
    <col min="3842" max="3842" width="13.54296875" style="2" customWidth="1"/>
    <col min="3843" max="3844" width="12.453125" style="2" customWidth="1"/>
    <col min="3845" max="3845" width="11.453125" style="2" customWidth="1"/>
    <col min="3846" max="3846" width="10.7265625" style="2" customWidth="1"/>
    <col min="3847" max="4095" width="11.453125" style="2"/>
    <col min="4096" max="4096" width="49.453125" style="2" customWidth="1"/>
    <col min="4097" max="4097" width="10" style="2" customWidth="1"/>
    <col min="4098" max="4098" width="13.54296875" style="2" customWidth="1"/>
    <col min="4099" max="4100" width="12.453125" style="2" customWidth="1"/>
    <col min="4101" max="4101" width="11.453125" style="2" customWidth="1"/>
    <col min="4102" max="4102" width="10.7265625" style="2" customWidth="1"/>
    <col min="4103" max="4351" width="11.453125" style="2"/>
    <col min="4352" max="4352" width="49.453125" style="2" customWidth="1"/>
    <col min="4353" max="4353" width="10" style="2" customWidth="1"/>
    <col min="4354" max="4354" width="13.54296875" style="2" customWidth="1"/>
    <col min="4355" max="4356" width="12.453125" style="2" customWidth="1"/>
    <col min="4357" max="4357" width="11.453125" style="2" customWidth="1"/>
    <col min="4358" max="4358" width="10.7265625" style="2" customWidth="1"/>
    <col min="4359" max="4607" width="11.453125" style="2"/>
    <col min="4608" max="4608" width="49.453125" style="2" customWidth="1"/>
    <col min="4609" max="4609" width="10" style="2" customWidth="1"/>
    <col min="4610" max="4610" width="13.54296875" style="2" customWidth="1"/>
    <col min="4611" max="4612" width="12.453125" style="2" customWidth="1"/>
    <col min="4613" max="4613" width="11.453125" style="2" customWidth="1"/>
    <col min="4614" max="4614" width="10.7265625" style="2" customWidth="1"/>
    <col min="4615" max="4863" width="11.453125" style="2"/>
    <col min="4864" max="4864" width="49.453125" style="2" customWidth="1"/>
    <col min="4865" max="4865" width="10" style="2" customWidth="1"/>
    <col min="4866" max="4866" width="13.54296875" style="2" customWidth="1"/>
    <col min="4867" max="4868" width="12.453125" style="2" customWidth="1"/>
    <col min="4869" max="4869" width="11.453125" style="2" customWidth="1"/>
    <col min="4870" max="4870" width="10.7265625" style="2" customWidth="1"/>
    <col min="4871" max="5119" width="11.453125" style="2"/>
    <col min="5120" max="5120" width="49.453125" style="2" customWidth="1"/>
    <col min="5121" max="5121" width="10" style="2" customWidth="1"/>
    <col min="5122" max="5122" width="13.54296875" style="2" customWidth="1"/>
    <col min="5123" max="5124" width="12.453125" style="2" customWidth="1"/>
    <col min="5125" max="5125" width="11.453125" style="2" customWidth="1"/>
    <col min="5126" max="5126" width="10.7265625" style="2" customWidth="1"/>
    <col min="5127" max="5375" width="11.453125" style="2"/>
    <col min="5376" max="5376" width="49.453125" style="2" customWidth="1"/>
    <col min="5377" max="5377" width="10" style="2" customWidth="1"/>
    <col min="5378" max="5378" width="13.54296875" style="2" customWidth="1"/>
    <col min="5379" max="5380" width="12.453125" style="2" customWidth="1"/>
    <col min="5381" max="5381" width="11.453125" style="2" customWidth="1"/>
    <col min="5382" max="5382" width="10.7265625" style="2" customWidth="1"/>
    <col min="5383" max="5631" width="11.453125" style="2"/>
    <col min="5632" max="5632" width="49.453125" style="2" customWidth="1"/>
    <col min="5633" max="5633" width="10" style="2" customWidth="1"/>
    <col min="5634" max="5634" width="13.54296875" style="2" customWidth="1"/>
    <col min="5635" max="5636" width="12.453125" style="2" customWidth="1"/>
    <col min="5637" max="5637" width="11.453125" style="2" customWidth="1"/>
    <col min="5638" max="5638" width="10.7265625" style="2" customWidth="1"/>
    <col min="5639" max="5887" width="11.453125" style="2"/>
    <col min="5888" max="5888" width="49.453125" style="2" customWidth="1"/>
    <col min="5889" max="5889" width="10" style="2" customWidth="1"/>
    <col min="5890" max="5890" width="13.54296875" style="2" customWidth="1"/>
    <col min="5891" max="5892" width="12.453125" style="2" customWidth="1"/>
    <col min="5893" max="5893" width="11.453125" style="2" customWidth="1"/>
    <col min="5894" max="5894" width="10.7265625" style="2" customWidth="1"/>
    <col min="5895" max="6143" width="11.453125" style="2"/>
    <col min="6144" max="6144" width="49.453125" style="2" customWidth="1"/>
    <col min="6145" max="6145" width="10" style="2" customWidth="1"/>
    <col min="6146" max="6146" width="13.54296875" style="2" customWidth="1"/>
    <col min="6147" max="6148" width="12.453125" style="2" customWidth="1"/>
    <col min="6149" max="6149" width="11.453125" style="2" customWidth="1"/>
    <col min="6150" max="6150" width="10.7265625" style="2" customWidth="1"/>
    <col min="6151" max="6399" width="11.453125" style="2"/>
    <col min="6400" max="6400" width="49.453125" style="2" customWidth="1"/>
    <col min="6401" max="6401" width="10" style="2" customWidth="1"/>
    <col min="6402" max="6402" width="13.54296875" style="2" customWidth="1"/>
    <col min="6403" max="6404" width="12.453125" style="2" customWidth="1"/>
    <col min="6405" max="6405" width="11.453125" style="2" customWidth="1"/>
    <col min="6406" max="6406" width="10.7265625" style="2" customWidth="1"/>
    <col min="6407" max="6655" width="11.453125" style="2"/>
    <col min="6656" max="6656" width="49.453125" style="2" customWidth="1"/>
    <col min="6657" max="6657" width="10" style="2" customWidth="1"/>
    <col min="6658" max="6658" width="13.54296875" style="2" customWidth="1"/>
    <col min="6659" max="6660" width="12.453125" style="2" customWidth="1"/>
    <col min="6661" max="6661" width="11.453125" style="2" customWidth="1"/>
    <col min="6662" max="6662" width="10.7265625" style="2" customWidth="1"/>
    <col min="6663" max="6911" width="11.453125" style="2"/>
    <col min="6912" max="6912" width="49.453125" style="2" customWidth="1"/>
    <col min="6913" max="6913" width="10" style="2" customWidth="1"/>
    <col min="6914" max="6914" width="13.54296875" style="2" customWidth="1"/>
    <col min="6915" max="6916" width="12.453125" style="2" customWidth="1"/>
    <col min="6917" max="6917" width="11.453125" style="2" customWidth="1"/>
    <col min="6918" max="6918" width="10.7265625" style="2" customWidth="1"/>
    <col min="6919" max="7167" width="11.453125" style="2"/>
    <col min="7168" max="7168" width="49.453125" style="2" customWidth="1"/>
    <col min="7169" max="7169" width="10" style="2" customWidth="1"/>
    <col min="7170" max="7170" width="13.54296875" style="2" customWidth="1"/>
    <col min="7171" max="7172" width="12.453125" style="2" customWidth="1"/>
    <col min="7173" max="7173" width="11.453125" style="2" customWidth="1"/>
    <col min="7174" max="7174" width="10.7265625" style="2" customWidth="1"/>
    <col min="7175" max="7423" width="11.453125" style="2"/>
    <col min="7424" max="7424" width="49.453125" style="2" customWidth="1"/>
    <col min="7425" max="7425" width="10" style="2" customWidth="1"/>
    <col min="7426" max="7426" width="13.54296875" style="2" customWidth="1"/>
    <col min="7427" max="7428" width="12.453125" style="2" customWidth="1"/>
    <col min="7429" max="7429" width="11.453125" style="2" customWidth="1"/>
    <col min="7430" max="7430" width="10.7265625" style="2" customWidth="1"/>
    <col min="7431" max="7679" width="11.453125" style="2"/>
    <col min="7680" max="7680" width="49.453125" style="2" customWidth="1"/>
    <col min="7681" max="7681" width="10" style="2" customWidth="1"/>
    <col min="7682" max="7682" width="13.54296875" style="2" customWidth="1"/>
    <col min="7683" max="7684" width="12.453125" style="2" customWidth="1"/>
    <col min="7685" max="7685" width="11.453125" style="2" customWidth="1"/>
    <col min="7686" max="7686" width="10.7265625" style="2" customWidth="1"/>
    <col min="7687" max="7935" width="11.453125" style="2"/>
    <col min="7936" max="7936" width="49.453125" style="2" customWidth="1"/>
    <col min="7937" max="7937" width="10" style="2" customWidth="1"/>
    <col min="7938" max="7938" width="13.54296875" style="2" customWidth="1"/>
    <col min="7939" max="7940" width="12.453125" style="2" customWidth="1"/>
    <col min="7941" max="7941" width="11.453125" style="2" customWidth="1"/>
    <col min="7942" max="7942" width="10.7265625" style="2" customWidth="1"/>
    <col min="7943" max="8191" width="11.453125" style="2"/>
    <col min="8192" max="8192" width="49.453125" style="2" customWidth="1"/>
    <col min="8193" max="8193" width="10" style="2" customWidth="1"/>
    <col min="8194" max="8194" width="13.54296875" style="2" customWidth="1"/>
    <col min="8195" max="8196" width="12.453125" style="2" customWidth="1"/>
    <col min="8197" max="8197" width="11.453125" style="2" customWidth="1"/>
    <col min="8198" max="8198" width="10.7265625" style="2" customWidth="1"/>
    <col min="8199" max="8447" width="11.453125" style="2"/>
    <col min="8448" max="8448" width="49.453125" style="2" customWidth="1"/>
    <col min="8449" max="8449" width="10" style="2" customWidth="1"/>
    <col min="8450" max="8450" width="13.54296875" style="2" customWidth="1"/>
    <col min="8451" max="8452" width="12.453125" style="2" customWidth="1"/>
    <col min="8453" max="8453" width="11.453125" style="2" customWidth="1"/>
    <col min="8454" max="8454" width="10.7265625" style="2" customWidth="1"/>
    <col min="8455" max="8703" width="11.453125" style="2"/>
    <col min="8704" max="8704" width="49.453125" style="2" customWidth="1"/>
    <col min="8705" max="8705" width="10" style="2" customWidth="1"/>
    <col min="8706" max="8706" width="13.54296875" style="2" customWidth="1"/>
    <col min="8707" max="8708" width="12.453125" style="2" customWidth="1"/>
    <col min="8709" max="8709" width="11.453125" style="2" customWidth="1"/>
    <col min="8710" max="8710" width="10.7265625" style="2" customWidth="1"/>
    <col min="8711" max="8959" width="11.453125" style="2"/>
    <col min="8960" max="8960" width="49.453125" style="2" customWidth="1"/>
    <col min="8961" max="8961" width="10" style="2" customWidth="1"/>
    <col min="8962" max="8962" width="13.54296875" style="2" customWidth="1"/>
    <col min="8963" max="8964" width="12.453125" style="2" customWidth="1"/>
    <col min="8965" max="8965" width="11.453125" style="2" customWidth="1"/>
    <col min="8966" max="8966" width="10.7265625" style="2" customWidth="1"/>
    <col min="8967" max="9215" width="11.453125" style="2"/>
    <col min="9216" max="9216" width="49.453125" style="2" customWidth="1"/>
    <col min="9217" max="9217" width="10" style="2" customWidth="1"/>
    <col min="9218" max="9218" width="13.54296875" style="2" customWidth="1"/>
    <col min="9219" max="9220" width="12.453125" style="2" customWidth="1"/>
    <col min="9221" max="9221" width="11.453125" style="2" customWidth="1"/>
    <col min="9222" max="9222" width="10.7265625" style="2" customWidth="1"/>
    <col min="9223" max="9471" width="11.453125" style="2"/>
    <col min="9472" max="9472" width="49.453125" style="2" customWidth="1"/>
    <col min="9473" max="9473" width="10" style="2" customWidth="1"/>
    <col min="9474" max="9474" width="13.54296875" style="2" customWidth="1"/>
    <col min="9475" max="9476" width="12.453125" style="2" customWidth="1"/>
    <col min="9477" max="9477" width="11.453125" style="2" customWidth="1"/>
    <col min="9478" max="9478" width="10.7265625" style="2" customWidth="1"/>
    <col min="9479" max="9727" width="11.453125" style="2"/>
    <col min="9728" max="9728" width="49.453125" style="2" customWidth="1"/>
    <col min="9729" max="9729" width="10" style="2" customWidth="1"/>
    <col min="9730" max="9730" width="13.54296875" style="2" customWidth="1"/>
    <col min="9731" max="9732" width="12.453125" style="2" customWidth="1"/>
    <col min="9733" max="9733" width="11.453125" style="2" customWidth="1"/>
    <col min="9734" max="9734" width="10.7265625" style="2" customWidth="1"/>
    <col min="9735" max="9983" width="11.453125" style="2"/>
    <col min="9984" max="9984" width="49.453125" style="2" customWidth="1"/>
    <col min="9985" max="9985" width="10" style="2" customWidth="1"/>
    <col min="9986" max="9986" width="13.54296875" style="2" customWidth="1"/>
    <col min="9987" max="9988" width="12.453125" style="2" customWidth="1"/>
    <col min="9989" max="9989" width="11.453125" style="2" customWidth="1"/>
    <col min="9990" max="9990" width="10.7265625" style="2" customWidth="1"/>
    <col min="9991" max="10239" width="11.453125" style="2"/>
    <col min="10240" max="10240" width="49.453125" style="2" customWidth="1"/>
    <col min="10241" max="10241" width="10" style="2" customWidth="1"/>
    <col min="10242" max="10242" width="13.54296875" style="2" customWidth="1"/>
    <col min="10243" max="10244" width="12.453125" style="2" customWidth="1"/>
    <col min="10245" max="10245" width="11.453125" style="2" customWidth="1"/>
    <col min="10246" max="10246" width="10.7265625" style="2" customWidth="1"/>
    <col min="10247" max="10495" width="11.453125" style="2"/>
    <col min="10496" max="10496" width="49.453125" style="2" customWidth="1"/>
    <col min="10497" max="10497" width="10" style="2" customWidth="1"/>
    <col min="10498" max="10498" width="13.54296875" style="2" customWidth="1"/>
    <col min="10499" max="10500" width="12.453125" style="2" customWidth="1"/>
    <col min="10501" max="10501" width="11.453125" style="2" customWidth="1"/>
    <col min="10502" max="10502" width="10.7265625" style="2" customWidth="1"/>
    <col min="10503" max="10751" width="11.453125" style="2"/>
    <col min="10752" max="10752" width="49.453125" style="2" customWidth="1"/>
    <col min="10753" max="10753" width="10" style="2" customWidth="1"/>
    <col min="10754" max="10754" width="13.54296875" style="2" customWidth="1"/>
    <col min="10755" max="10756" width="12.453125" style="2" customWidth="1"/>
    <col min="10757" max="10757" width="11.453125" style="2" customWidth="1"/>
    <col min="10758" max="10758" width="10.7265625" style="2" customWidth="1"/>
    <col min="10759" max="11007" width="11.453125" style="2"/>
    <col min="11008" max="11008" width="49.453125" style="2" customWidth="1"/>
    <col min="11009" max="11009" width="10" style="2" customWidth="1"/>
    <col min="11010" max="11010" width="13.54296875" style="2" customWidth="1"/>
    <col min="11011" max="11012" width="12.453125" style="2" customWidth="1"/>
    <col min="11013" max="11013" width="11.453125" style="2" customWidth="1"/>
    <col min="11014" max="11014" width="10.7265625" style="2" customWidth="1"/>
    <col min="11015" max="11263" width="11.453125" style="2"/>
    <col min="11264" max="11264" width="49.453125" style="2" customWidth="1"/>
    <col min="11265" max="11265" width="10" style="2" customWidth="1"/>
    <col min="11266" max="11266" width="13.54296875" style="2" customWidth="1"/>
    <col min="11267" max="11268" width="12.453125" style="2" customWidth="1"/>
    <col min="11269" max="11269" width="11.453125" style="2" customWidth="1"/>
    <col min="11270" max="11270" width="10.7265625" style="2" customWidth="1"/>
    <col min="11271" max="11519" width="11.453125" style="2"/>
    <col min="11520" max="11520" width="49.453125" style="2" customWidth="1"/>
    <col min="11521" max="11521" width="10" style="2" customWidth="1"/>
    <col min="11522" max="11522" width="13.54296875" style="2" customWidth="1"/>
    <col min="11523" max="11524" width="12.453125" style="2" customWidth="1"/>
    <col min="11525" max="11525" width="11.453125" style="2" customWidth="1"/>
    <col min="11526" max="11526" width="10.7265625" style="2" customWidth="1"/>
    <col min="11527" max="11775" width="11.453125" style="2"/>
    <col min="11776" max="11776" width="49.453125" style="2" customWidth="1"/>
    <col min="11777" max="11777" width="10" style="2" customWidth="1"/>
    <col min="11778" max="11778" width="13.54296875" style="2" customWidth="1"/>
    <col min="11779" max="11780" width="12.453125" style="2" customWidth="1"/>
    <col min="11781" max="11781" width="11.453125" style="2" customWidth="1"/>
    <col min="11782" max="11782" width="10.7265625" style="2" customWidth="1"/>
    <col min="11783" max="12031" width="11.453125" style="2"/>
    <col min="12032" max="12032" width="49.453125" style="2" customWidth="1"/>
    <col min="12033" max="12033" width="10" style="2" customWidth="1"/>
    <col min="12034" max="12034" width="13.54296875" style="2" customWidth="1"/>
    <col min="12035" max="12036" width="12.453125" style="2" customWidth="1"/>
    <col min="12037" max="12037" width="11.453125" style="2" customWidth="1"/>
    <col min="12038" max="12038" width="10.7265625" style="2" customWidth="1"/>
    <col min="12039" max="12287" width="11.453125" style="2"/>
    <col min="12288" max="12288" width="49.453125" style="2" customWidth="1"/>
    <col min="12289" max="12289" width="10" style="2" customWidth="1"/>
    <col min="12290" max="12290" width="13.54296875" style="2" customWidth="1"/>
    <col min="12291" max="12292" width="12.453125" style="2" customWidth="1"/>
    <col min="12293" max="12293" width="11.453125" style="2" customWidth="1"/>
    <col min="12294" max="12294" width="10.7265625" style="2" customWidth="1"/>
    <col min="12295" max="12543" width="11.453125" style="2"/>
    <col min="12544" max="12544" width="49.453125" style="2" customWidth="1"/>
    <col min="12545" max="12545" width="10" style="2" customWidth="1"/>
    <col min="12546" max="12546" width="13.54296875" style="2" customWidth="1"/>
    <col min="12547" max="12548" width="12.453125" style="2" customWidth="1"/>
    <col min="12549" max="12549" width="11.453125" style="2" customWidth="1"/>
    <col min="12550" max="12550" width="10.7265625" style="2" customWidth="1"/>
    <col min="12551" max="12799" width="11.453125" style="2"/>
    <col min="12800" max="12800" width="49.453125" style="2" customWidth="1"/>
    <col min="12801" max="12801" width="10" style="2" customWidth="1"/>
    <col min="12802" max="12802" width="13.54296875" style="2" customWidth="1"/>
    <col min="12803" max="12804" width="12.453125" style="2" customWidth="1"/>
    <col min="12805" max="12805" width="11.453125" style="2" customWidth="1"/>
    <col min="12806" max="12806" width="10.7265625" style="2" customWidth="1"/>
    <col min="12807" max="13055" width="11.453125" style="2"/>
    <col min="13056" max="13056" width="49.453125" style="2" customWidth="1"/>
    <col min="13057" max="13057" width="10" style="2" customWidth="1"/>
    <col min="13058" max="13058" width="13.54296875" style="2" customWidth="1"/>
    <col min="13059" max="13060" width="12.453125" style="2" customWidth="1"/>
    <col min="13061" max="13061" width="11.453125" style="2" customWidth="1"/>
    <col min="13062" max="13062" width="10.7265625" style="2" customWidth="1"/>
    <col min="13063" max="13311" width="11.453125" style="2"/>
    <col min="13312" max="13312" width="49.453125" style="2" customWidth="1"/>
    <col min="13313" max="13313" width="10" style="2" customWidth="1"/>
    <col min="13314" max="13314" width="13.54296875" style="2" customWidth="1"/>
    <col min="13315" max="13316" width="12.453125" style="2" customWidth="1"/>
    <col min="13317" max="13317" width="11.453125" style="2" customWidth="1"/>
    <col min="13318" max="13318" width="10.7265625" style="2" customWidth="1"/>
    <col min="13319" max="13567" width="11.453125" style="2"/>
    <col min="13568" max="13568" width="49.453125" style="2" customWidth="1"/>
    <col min="13569" max="13569" width="10" style="2" customWidth="1"/>
    <col min="13570" max="13570" width="13.54296875" style="2" customWidth="1"/>
    <col min="13571" max="13572" width="12.453125" style="2" customWidth="1"/>
    <col min="13573" max="13573" width="11.453125" style="2" customWidth="1"/>
    <col min="13574" max="13574" width="10.7265625" style="2" customWidth="1"/>
    <col min="13575" max="13823" width="11.453125" style="2"/>
    <col min="13824" max="13824" width="49.453125" style="2" customWidth="1"/>
    <col min="13825" max="13825" width="10" style="2" customWidth="1"/>
    <col min="13826" max="13826" width="13.54296875" style="2" customWidth="1"/>
    <col min="13827" max="13828" width="12.453125" style="2" customWidth="1"/>
    <col min="13829" max="13829" width="11.453125" style="2" customWidth="1"/>
    <col min="13830" max="13830" width="10.7265625" style="2" customWidth="1"/>
    <col min="13831" max="14079" width="11.453125" style="2"/>
    <col min="14080" max="14080" width="49.453125" style="2" customWidth="1"/>
    <col min="14081" max="14081" width="10" style="2" customWidth="1"/>
    <col min="14082" max="14082" width="13.54296875" style="2" customWidth="1"/>
    <col min="14083" max="14084" width="12.453125" style="2" customWidth="1"/>
    <col min="14085" max="14085" width="11.453125" style="2" customWidth="1"/>
    <col min="14086" max="14086" width="10.7265625" style="2" customWidth="1"/>
    <col min="14087" max="14335" width="11.453125" style="2"/>
    <col min="14336" max="14336" width="49.453125" style="2" customWidth="1"/>
    <col min="14337" max="14337" width="10" style="2" customWidth="1"/>
    <col min="14338" max="14338" width="13.54296875" style="2" customWidth="1"/>
    <col min="14339" max="14340" width="12.453125" style="2" customWidth="1"/>
    <col min="14341" max="14341" width="11.453125" style="2" customWidth="1"/>
    <col min="14342" max="14342" width="10.7265625" style="2" customWidth="1"/>
    <col min="14343" max="14591" width="11.453125" style="2"/>
    <col min="14592" max="14592" width="49.453125" style="2" customWidth="1"/>
    <col min="14593" max="14593" width="10" style="2" customWidth="1"/>
    <col min="14594" max="14594" width="13.54296875" style="2" customWidth="1"/>
    <col min="14595" max="14596" width="12.453125" style="2" customWidth="1"/>
    <col min="14597" max="14597" width="11.453125" style="2" customWidth="1"/>
    <col min="14598" max="14598" width="10.7265625" style="2" customWidth="1"/>
    <col min="14599" max="14847" width="11.453125" style="2"/>
    <col min="14848" max="14848" width="49.453125" style="2" customWidth="1"/>
    <col min="14849" max="14849" width="10" style="2" customWidth="1"/>
    <col min="14850" max="14850" width="13.54296875" style="2" customWidth="1"/>
    <col min="14851" max="14852" width="12.453125" style="2" customWidth="1"/>
    <col min="14853" max="14853" width="11.453125" style="2" customWidth="1"/>
    <col min="14854" max="14854" width="10.7265625" style="2" customWidth="1"/>
    <col min="14855" max="15103" width="11.453125" style="2"/>
    <col min="15104" max="15104" width="49.453125" style="2" customWidth="1"/>
    <col min="15105" max="15105" width="10" style="2" customWidth="1"/>
    <col min="15106" max="15106" width="13.54296875" style="2" customWidth="1"/>
    <col min="15107" max="15108" width="12.453125" style="2" customWidth="1"/>
    <col min="15109" max="15109" width="11.453125" style="2" customWidth="1"/>
    <col min="15110" max="15110" width="10.7265625" style="2" customWidth="1"/>
    <col min="15111" max="15359" width="11.453125" style="2"/>
    <col min="15360" max="15360" width="49.453125" style="2" customWidth="1"/>
    <col min="15361" max="15361" width="10" style="2" customWidth="1"/>
    <col min="15362" max="15362" width="13.54296875" style="2" customWidth="1"/>
    <col min="15363" max="15364" width="12.453125" style="2" customWidth="1"/>
    <col min="15365" max="15365" width="11.453125" style="2" customWidth="1"/>
    <col min="15366" max="15366" width="10.7265625" style="2" customWidth="1"/>
    <col min="15367" max="15615" width="11.453125" style="2"/>
    <col min="15616" max="15616" width="49.453125" style="2" customWidth="1"/>
    <col min="15617" max="15617" width="10" style="2" customWidth="1"/>
    <col min="15618" max="15618" width="13.54296875" style="2" customWidth="1"/>
    <col min="15619" max="15620" width="12.453125" style="2" customWidth="1"/>
    <col min="15621" max="15621" width="11.453125" style="2" customWidth="1"/>
    <col min="15622" max="15622" width="10.7265625" style="2" customWidth="1"/>
    <col min="15623" max="15871" width="11.453125" style="2"/>
    <col min="15872" max="15872" width="49.453125" style="2" customWidth="1"/>
    <col min="15873" max="15873" width="10" style="2" customWidth="1"/>
    <col min="15874" max="15874" width="13.54296875" style="2" customWidth="1"/>
    <col min="15875" max="15876" width="12.453125" style="2" customWidth="1"/>
    <col min="15877" max="15877" width="11.453125" style="2" customWidth="1"/>
    <col min="15878" max="15878" width="10.7265625" style="2" customWidth="1"/>
    <col min="15879" max="16127" width="11.453125" style="2"/>
    <col min="16128" max="16128" width="49.453125" style="2" customWidth="1"/>
    <col min="16129" max="16129" width="10" style="2" customWidth="1"/>
    <col min="16130" max="16130" width="13.54296875" style="2" customWidth="1"/>
    <col min="16131" max="16132" width="12.453125" style="2" customWidth="1"/>
    <col min="16133" max="16133" width="11.453125" style="2" customWidth="1"/>
    <col min="16134" max="16134" width="10.7265625" style="2" customWidth="1"/>
    <col min="16135" max="16384" width="11.453125" style="2"/>
  </cols>
  <sheetData>
    <row r="1" spans="1:6" ht="18">
      <c r="A1" s="213"/>
      <c r="B1" s="213"/>
      <c r="C1" s="213"/>
      <c r="D1" s="213"/>
      <c r="E1" s="213"/>
    </row>
    <row r="2" spans="1:6" ht="18">
      <c r="A2" s="214" t="s">
        <v>2</v>
      </c>
      <c r="B2" s="214"/>
      <c r="C2" s="214"/>
      <c r="D2" s="214"/>
      <c r="E2" s="214"/>
      <c r="F2" s="3"/>
    </row>
    <row r="3" spans="1:6" ht="13">
      <c r="A3" s="4"/>
      <c r="B3" s="4"/>
      <c r="C3" s="4"/>
      <c r="D3" s="4"/>
      <c r="E3" s="4"/>
      <c r="F3" s="4"/>
    </row>
    <row r="4" spans="1:6" ht="26">
      <c r="A4" s="5" t="s">
        <v>233</v>
      </c>
      <c r="B4" s="6" t="s">
        <v>3</v>
      </c>
      <c r="C4" s="6" t="s">
        <v>4</v>
      </c>
      <c r="D4" s="7" t="s">
        <v>5</v>
      </c>
      <c r="E4" s="39" t="s">
        <v>6</v>
      </c>
      <c r="F4" s="115"/>
    </row>
    <row r="5" spans="1:6">
      <c r="A5" s="9" t="s">
        <v>10</v>
      </c>
      <c r="B5" s="10" t="s">
        <v>7</v>
      </c>
      <c r="C5" s="11">
        <v>4</v>
      </c>
      <c r="D5" s="12">
        <v>30.079365079365079</v>
      </c>
      <c r="E5" s="40">
        <f t="shared" ref="E5:E12" si="0">C5*D5</f>
        <v>120.31746031746032</v>
      </c>
    </row>
    <row r="6" spans="1:6">
      <c r="A6" s="9" t="s">
        <v>11</v>
      </c>
      <c r="B6" s="10" t="s">
        <v>7</v>
      </c>
      <c r="C6" s="11">
        <v>4</v>
      </c>
      <c r="D6" s="12">
        <v>42.798639455782308</v>
      </c>
      <c r="E6" s="40">
        <f t="shared" si="0"/>
        <v>171.19455782312923</v>
      </c>
    </row>
    <row r="7" spans="1:6">
      <c r="A7" s="9" t="s">
        <v>12</v>
      </c>
      <c r="B7" s="10" t="s">
        <v>7</v>
      </c>
      <c r="C7" s="11">
        <v>1</v>
      </c>
      <c r="D7" s="12">
        <v>118.59863945578232</v>
      </c>
      <c r="E7" s="40">
        <f t="shared" si="0"/>
        <v>118.59863945578232</v>
      </c>
    </row>
    <row r="8" spans="1:6">
      <c r="A8" s="9" t="s">
        <v>227</v>
      </c>
      <c r="B8" s="10" t="s">
        <v>7</v>
      </c>
      <c r="C8" s="11">
        <v>1</v>
      </c>
      <c r="D8" s="12">
        <v>63.424489795918362</v>
      </c>
      <c r="E8" s="40">
        <f t="shared" si="0"/>
        <v>63.424489795918362</v>
      </c>
    </row>
    <row r="9" spans="1:6">
      <c r="A9" s="9" t="s">
        <v>228</v>
      </c>
      <c r="B9" s="10" t="s">
        <v>7</v>
      </c>
      <c r="C9" s="11">
        <v>1</v>
      </c>
      <c r="D9" s="12">
        <v>63.424489795918362</v>
      </c>
      <c r="E9" s="40">
        <f t="shared" si="0"/>
        <v>63.424489795918362</v>
      </c>
    </row>
    <row r="10" spans="1:6">
      <c r="A10" s="9" t="s">
        <v>229</v>
      </c>
      <c r="B10" s="10" t="s">
        <v>7</v>
      </c>
      <c r="C10" s="11">
        <v>2</v>
      </c>
      <c r="D10" s="12">
        <v>47.267573696145121</v>
      </c>
      <c r="E10" s="40">
        <f t="shared" si="0"/>
        <v>94.535147392290241</v>
      </c>
    </row>
    <row r="11" spans="1:6">
      <c r="A11" s="9" t="s">
        <v>13</v>
      </c>
      <c r="B11" s="10" t="s">
        <v>8</v>
      </c>
      <c r="C11" s="11">
        <v>3</v>
      </c>
      <c r="D11" s="12">
        <v>17.188208616780045</v>
      </c>
      <c r="E11" s="40">
        <f t="shared" si="0"/>
        <v>51.564625850340136</v>
      </c>
    </row>
    <row r="12" spans="1:6">
      <c r="A12" s="9" t="s">
        <v>230</v>
      </c>
      <c r="B12" s="10" t="s">
        <v>8</v>
      </c>
      <c r="C12" s="11">
        <v>2</v>
      </c>
      <c r="D12" s="12">
        <v>113.27029478458051</v>
      </c>
      <c r="E12" s="40">
        <f t="shared" si="0"/>
        <v>226.54058956916103</v>
      </c>
    </row>
    <row r="13" spans="1:6">
      <c r="A13" s="217"/>
      <c r="B13" s="217"/>
      <c r="C13" s="217"/>
      <c r="D13" s="217"/>
      <c r="E13" s="42">
        <f>SUM(E5:E12)</f>
        <v>909.6</v>
      </c>
    </row>
    <row r="14" spans="1:6">
      <c r="A14" s="217" t="s">
        <v>9</v>
      </c>
      <c r="B14" s="217"/>
      <c r="C14" s="217"/>
      <c r="D14" s="217"/>
      <c r="E14" s="42">
        <f>E13/12</f>
        <v>75.8</v>
      </c>
    </row>
    <row r="16" spans="1:6" ht="26">
      <c r="A16" s="5" t="s">
        <v>234</v>
      </c>
      <c r="B16" s="6" t="s">
        <v>3</v>
      </c>
      <c r="C16" s="6" t="s">
        <v>4</v>
      </c>
      <c r="D16" s="7" t="s">
        <v>5</v>
      </c>
      <c r="E16" s="39" t="s">
        <v>6</v>
      </c>
      <c r="F16" s="115"/>
    </row>
    <row r="17" spans="1:5">
      <c r="A17" s="9" t="s">
        <v>240</v>
      </c>
      <c r="B17" s="10" t="s">
        <v>8</v>
      </c>
      <c r="C17" s="38">
        <v>48</v>
      </c>
      <c r="D17" s="12">
        <v>10.74992071166119</v>
      </c>
      <c r="E17" s="40">
        <f>(C17*D17)</f>
        <v>515.99619415973712</v>
      </c>
    </row>
    <row r="18" spans="1:5">
      <c r="A18" s="9" t="s">
        <v>241</v>
      </c>
      <c r="B18" s="10" t="s">
        <v>236</v>
      </c>
      <c r="C18" s="38">
        <v>12</v>
      </c>
      <c r="D18" s="12">
        <v>44.151460065751316</v>
      </c>
      <c r="E18" s="40">
        <f>(C18*D18)</f>
        <v>529.81752078901582</v>
      </c>
    </row>
    <row r="19" spans="1:5">
      <c r="A19" s="9" t="s">
        <v>232</v>
      </c>
      <c r="B19" s="10" t="s">
        <v>7</v>
      </c>
      <c r="C19" s="38">
        <v>6</v>
      </c>
      <c r="D19" s="12">
        <v>9.5981434925546338</v>
      </c>
      <c r="E19" s="40">
        <f t="shared" ref="E19:E24" si="1">(C19*D19)</f>
        <v>57.588860955327803</v>
      </c>
    </row>
    <row r="20" spans="1:5">
      <c r="A20" s="9" t="s">
        <v>239</v>
      </c>
      <c r="B20" s="10" t="s">
        <v>7</v>
      </c>
      <c r="C20" s="38">
        <v>1</v>
      </c>
      <c r="D20" s="12">
        <v>47.894736027847621</v>
      </c>
      <c r="E20" s="40">
        <f t="shared" si="1"/>
        <v>47.894736027847621</v>
      </c>
    </row>
    <row r="21" spans="1:5">
      <c r="A21" s="9" t="s">
        <v>235</v>
      </c>
      <c r="B21" s="10" t="s">
        <v>7</v>
      </c>
      <c r="C21" s="38">
        <v>36</v>
      </c>
      <c r="D21" s="12">
        <v>1.8236472635853804</v>
      </c>
      <c r="E21" s="40">
        <f t="shared" si="1"/>
        <v>65.651301489073688</v>
      </c>
    </row>
    <row r="22" spans="1:5">
      <c r="A22" s="9" t="s">
        <v>237</v>
      </c>
      <c r="B22" s="10" t="s">
        <v>236</v>
      </c>
      <c r="C22" s="38">
        <v>12</v>
      </c>
      <c r="D22" s="12">
        <v>47.894736027847621</v>
      </c>
      <c r="E22" s="40">
        <f t="shared" si="1"/>
        <v>574.73683233417148</v>
      </c>
    </row>
    <row r="23" spans="1:5">
      <c r="A23" s="9" t="s">
        <v>242</v>
      </c>
      <c r="B23" s="10" t="s">
        <v>236</v>
      </c>
      <c r="C23" s="38">
        <v>12</v>
      </c>
      <c r="D23" s="12">
        <v>42.711738541868122</v>
      </c>
      <c r="E23" s="40">
        <f t="shared" si="1"/>
        <v>512.54086250241744</v>
      </c>
    </row>
    <row r="24" spans="1:5">
      <c r="A24" s="9" t="s">
        <v>238</v>
      </c>
      <c r="B24" s="10" t="s">
        <v>236</v>
      </c>
      <c r="C24" s="38">
        <v>12</v>
      </c>
      <c r="D24" s="12">
        <v>14.781140978534136</v>
      </c>
      <c r="E24" s="40">
        <f t="shared" si="1"/>
        <v>177.37369174240962</v>
      </c>
    </row>
    <row r="25" spans="1:5">
      <c r="A25" s="215"/>
      <c r="B25" s="216"/>
      <c r="C25" s="216"/>
      <c r="D25" s="216"/>
      <c r="E25" s="41">
        <f>SUM(E17:E24)</f>
        <v>2481.6000000000004</v>
      </c>
    </row>
    <row r="26" spans="1:5">
      <c r="A26" s="217" t="s">
        <v>231</v>
      </c>
      <c r="B26" s="217"/>
      <c r="C26" s="217"/>
      <c r="D26" s="217"/>
      <c r="E26" s="42">
        <f>E25/12</f>
        <v>206.80000000000004</v>
      </c>
    </row>
    <row r="48" spans="1:16134" s="13" customFormat="1">
      <c r="A48" s="8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</row>
    <row r="84" spans="2:2">
      <c r="B84" s="13" t="s">
        <v>14</v>
      </c>
    </row>
  </sheetData>
  <mergeCells count="6">
    <mergeCell ref="A1:E1"/>
    <mergeCell ref="A2:E2"/>
    <mergeCell ref="A25:D25"/>
    <mergeCell ref="A26:D26"/>
    <mergeCell ref="A13:D13"/>
    <mergeCell ref="A14:D14"/>
  </mergeCells>
  <printOptions horizontalCentered="1"/>
  <pageMargins left="0.70866141732283472" right="0.51181102362204722" top="1.7716535433070868" bottom="1.1023622047244095" header="0.31496062992125984" footer="0.31496062992125984"/>
  <pageSetup paperSize="9" scale="78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Salários SEAC RS</vt:lpstr>
      <vt:lpstr>1.A</vt:lpstr>
      <vt:lpstr>UNIFORMES-EP'IS</vt:lpstr>
      <vt:lpstr>'1.A'!Area_de_impressao</vt:lpstr>
      <vt:lpstr>'UNIFORMES-EP''IS'!Area_de_impressao</vt:lpstr>
      <vt:lpstr>'Salários SEAC RS'!Cargo</vt:lpstr>
      <vt:lpstr>'Salários SEAC RS'!Cargos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Joanita Silva</dc:creator>
  <cp:lastModifiedBy>Elaine Maria Molina Fernandes dos Reis</cp:lastModifiedBy>
  <cp:lastPrinted>2021-11-25T18:51:04Z</cp:lastPrinted>
  <dcterms:created xsi:type="dcterms:W3CDTF">2021-05-19T20:40:51Z</dcterms:created>
  <dcterms:modified xsi:type="dcterms:W3CDTF">2022-06-21T16:39:32Z</dcterms:modified>
</cp:coreProperties>
</file>