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LANILHAS DE CUSTO\BIOTÉRIO\"/>
    </mc:Choice>
  </mc:AlternateContent>
  <xr:revisionPtr revIDLastSave="0" documentId="13_ncr:1_{11600D6A-2E46-4A34-8900-885B5254D04D}" xr6:coauthVersionLast="36" xr6:coauthVersionMax="47" xr10:uidLastSave="{00000000-0000-0000-0000-000000000000}"/>
  <bookViews>
    <workbookView xWindow="0" yWindow="0" windowWidth="19200" windowHeight="6930" firstSheet="115" activeTab="115" xr2:uid="{00000000-000D-0000-FFFF-FFFF00000000}"/>
  </bookViews>
  <sheets>
    <sheet name="Telefonista" sheetId="1" state="hidden" r:id="rId1"/>
    <sheet name="recepçao 12 p 36 02 func" sheetId="2" state="hidden" r:id="rId2"/>
    <sheet name="recepcao 10 func" sheetId="3" state="hidden" r:id="rId3"/>
    <sheet name="RECEP 45 FUNC" sheetId="4" state="hidden" r:id="rId4"/>
    <sheet name="RESUMO" sheetId="5" state="hidden" r:id="rId5"/>
    <sheet name="PONTA GROSSA" sheetId="6" state="hidden" r:id="rId6"/>
    <sheet name="GUARAPUAVA" sheetId="7" state="hidden" r:id="rId7"/>
    <sheet name="IBATI" sheetId="8" state="hidden" r:id="rId8"/>
    <sheet name="UNIAO VITORIA" sheetId="10" state="hidden" r:id="rId9"/>
    <sheet name="IRATI" sheetId="11" state="hidden" r:id="rId10"/>
    <sheet name="FINAL" sheetId="12" state="hidden" r:id="rId11"/>
    <sheet name="STA LIVRAMENTO " sheetId="13" state="hidden" r:id="rId12"/>
    <sheet name="TRIBUNAL JUSTIÇA" sheetId="14" state="hidden" r:id="rId13"/>
    <sheet name="Copeira Passo Fundo" sheetId="15" state="hidden" r:id="rId14"/>
    <sheet name="Copeira Sta Maria" sheetId="16" state="hidden" r:id="rId15"/>
    <sheet name="Copeira Florianopolis " sheetId="18" state="hidden" r:id="rId16"/>
    <sheet name="criciuma" sheetId="19" state="hidden" r:id="rId17"/>
    <sheet name="CHAPECO" sheetId="20" state="hidden" r:id="rId18"/>
    <sheet name="FLORIANOPOLIS 15" sheetId="22" state="hidden" r:id="rId19"/>
    <sheet name="BLUMENAU" sheetId="23" state="hidden" r:id="rId20"/>
    <sheet name="JOINVILHE" sheetId="24" state="hidden" r:id="rId21"/>
    <sheet name="FLORIANOPOILIS 18" sheetId="25" state="hidden" r:id="rId22"/>
    <sheet name="SECRETARIA CAMPO GRANDE" sheetId="26" state="hidden" r:id="rId23"/>
    <sheet name="recap curitiba" sheetId="34" state="hidden" r:id="rId24"/>
    <sheet name="recap maringa" sheetId="35" state="hidden" r:id="rId25"/>
    <sheet name="recap cur 22" sheetId="36" state="hidden" r:id="rId26"/>
    <sheet name="CURITIBA" sheetId="37" state="hidden" r:id="rId27"/>
    <sheet name="Guarulhos" sheetId="38" state="hidden" r:id="rId28"/>
    <sheet name="Plan1" sheetId="39" state="hidden" r:id="rId29"/>
    <sheet name="Plan2" sheetId="40" state="hidden" r:id="rId30"/>
    <sheet name="SANTOS" sheetId="41" state="hidden" r:id="rId31"/>
    <sheet name="Plan4" sheetId="42" state="hidden" r:id="rId32"/>
    <sheet name="Plan6" sheetId="44" state="hidden" r:id="rId33"/>
    <sheet name="SÃO CARLOS SP" sheetId="45" state="hidden" r:id="rId34"/>
    <sheet name="FRANCA RECEPÇÃO" sheetId="46" state="hidden" r:id="rId35"/>
    <sheet name="BATATAIS RECEPÇÃO" sheetId="47" state="hidden" r:id="rId36"/>
    <sheet name="BARRETOS RECEPÇÃO" sheetId="48" state="hidden" r:id="rId37"/>
    <sheet name="SÃO JOAQUIM DA BARRA RECP" sheetId="49" state="hidden" r:id="rId38"/>
    <sheet name="FRANCA AUX DE SERVIÇOS GERAIS" sheetId="50" state="hidden" r:id="rId39"/>
    <sheet name="FRANCA MOTORISTA" sheetId="51" state="hidden" r:id="rId40"/>
    <sheet name="Manaus AM" sheetId="52" state="hidden" r:id="rId41"/>
    <sheet name="SAMF CUIABÁ RECE " sheetId="53" state="hidden" r:id="rId42"/>
    <sheet name="SECRETARIA CORUMBA" sheetId="54" state="hidden" r:id="rId43"/>
    <sheet name="CONTINUO" sheetId="55" state="hidden" r:id="rId44"/>
    <sheet name="PSF SINOP" sheetId="56" state="hidden" r:id="rId45"/>
    <sheet name="DRF CUIABÁ" sheetId="57" state="hidden" r:id="rId46"/>
    <sheet name="IRF CÁCERES" sheetId="58" state="hidden" r:id="rId47"/>
    <sheet name="ARF SINOP" sheetId="59" state="hidden" r:id="rId48"/>
    <sheet name="ARF BARRA DO GARÇA" sheetId="60" state="hidden" r:id="rId49"/>
    <sheet name="ARF RONDONÓPOLIS" sheetId="61" state="hidden" r:id="rId50"/>
    <sheet name="ARF ALTA FLORESTA" sheetId="62" state="hidden" r:id="rId51"/>
    <sheet name="CGU CUIABÁ" sheetId="63" state="hidden" r:id="rId52"/>
    <sheet name="SPU CUIABÁ" sheetId="64" state="hidden" r:id="rId53"/>
    <sheet name="SAMF CUI OP MÁQUINA" sheetId="65" state="hidden" r:id="rId54"/>
    <sheet name="SAMF CUI AU DE CARGA E DES" sheetId="66" state="hidden" r:id="rId55"/>
    <sheet name="SAMF CUI  COPEIRA" sheetId="67" state="hidden" r:id="rId56"/>
    <sheet name="SAMF  CUI TEC COMPU" sheetId="68" state="hidden" r:id="rId57"/>
    <sheet name="RECEPCIONISTA" sheetId="69" state="hidden" r:id="rId58"/>
    <sheet name="PROCURADORIA REGIONAL PRU-4" sheetId="70" state="hidden" r:id="rId59"/>
    <sheet name="ZELADOR" sheetId="71" state="hidden" r:id="rId60"/>
    <sheet name="PROCURADORIA FEDERAL -PF-SC" sheetId="72" state="hidden" r:id="rId61"/>
    <sheet name="CONSULTORIA JURIDICA CJU-SC" sheetId="73" state="hidden" r:id="rId62"/>
    <sheet name="PROCURADORIA SECCINAL PSU-SC" sheetId="74" state="hidden" r:id="rId63"/>
    <sheet name="PROCURADORIA SECCIONAL PSF-CUA" sheetId="75" state="hidden" r:id="rId64"/>
    <sheet name="PROCURADORIA SECCIONALPSU-BNU" sheetId="76" state="hidden" r:id="rId65"/>
    <sheet name="PROCURADORIA SECCIONAL PSF-CCO" sheetId="77" state="hidden" r:id="rId66"/>
    <sheet name="PROCURADORIA SECCIONAL PSU-JVE" sheetId="78" state="hidden" r:id="rId67"/>
    <sheet name="PROCURADORIA FEDERALPSF-JVE" sheetId="79" state="hidden" r:id="rId68"/>
    <sheet name="PROCURADORIA SECCIONAL PSU-CCO" sheetId="80" state="hidden" r:id="rId69"/>
    <sheet name="PROCURADORIA REGIONAL PRF-4" sheetId="81" state="hidden" r:id="rId70"/>
    <sheet name="SUPERINTEND ADM SAD" sheetId="82" state="hidden" r:id="rId71"/>
    <sheet name="CONSULTORIA JURI CJU  " sheetId="83" state="hidden" r:id="rId72"/>
    <sheet name="PROCURADORIA SECC PSU-CSL" sheetId="84" state="hidden" r:id="rId73"/>
    <sheet name="PRCURADORIA RIO GRANDE" sheetId="85" state="hidden" r:id="rId74"/>
    <sheet name="Plan5" sheetId="86" state="hidden" r:id="rId75"/>
    <sheet name="PROCURADORIA SECCIONAL PSF-CAN" sheetId="87" state="hidden" r:id="rId76"/>
    <sheet name="PROCURADORIA FEDERAL PF-" sheetId="89" state="hidden" r:id="rId77"/>
    <sheet name="PROCURADORIA PU" sheetId="88" state="hidden" r:id="rId78"/>
    <sheet name="CONSULTORIA JUR CJU-" sheetId="90" state="hidden" r:id="rId79"/>
    <sheet name="PROCURADORIA SECCIONAL PSU-CUA" sheetId="91" state="hidden" r:id="rId80"/>
    <sheet name="PROCURADORIA BLUMENAU PSU-BNU" sheetId="92" state="hidden" r:id="rId81"/>
    <sheet name="PROCURADORIA PSF-BNU" sheetId="93" state="hidden" r:id="rId82"/>
    <sheet name="PROCURADORIA CHAPECÓ" sheetId="94" state="hidden" r:id="rId83"/>
    <sheet name="PROCURADORIA CHA PSF-CCO" sheetId="95" state="hidden" r:id="rId84"/>
    <sheet name="PROCURADORIA JOINVILLE" sheetId="96" state="hidden" r:id="rId85"/>
    <sheet name="PROCURADORIA  JOINVILLE  PSF -J" sheetId="97" state="hidden" r:id="rId86"/>
    <sheet name="PROCURADORIA PSU-BGE" sheetId="98" state="hidden" r:id="rId87"/>
    <sheet name="PROCURADORIA PSU-SAN" sheetId="99" state="hidden" r:id="rId88"/>
    <sheet name="PROCRADORIA SECC PSU-URU" sheetId="100" state="hidden" r:id="rId89"/>
    <sheet name="PROCURADORIA SECC PSU-SMA" sheetId="101" state="hidden" r:id="rId90"/>
    <sheet name="PROCURADORIA SECC PSF-PEL" sheetId="102" state="hidden" r:id="rId91"/>
    <sheet name="PROCURADORIA FEDERAL CRICIÚMA" sheetId="103" state="hidden" r:id="rId92"/>
    <sheet name="PRU4  GESSICA" sheetId="104" state="hidden" r:id="rId93"/>
    <sheet name="PRF 4 KAREN" sheetId="105" state="hidden" r:id="rId94"/>
    <sheet name="SUPER  SAD FABIELA" sheetId="106" state="hidden" r:id="rId95"/>
    <sheet name="CONSUL  CJU CRISTIANE" sheetId="107" state="hidden" r:id="rId96"/>
    <sheet name="PSU CAXIAS CAROLINE" sheetId="108" state="hidden" r:id="rId97"/>
    <sheet name="PSU BAGÉ ANTONELLA" sheetId="109" state="hidden" r:id="rId98"/>
    <sheet name="PSU SANTO ANGELO NICHOLE" sheetId="110" state="hidden" r:id="rId99"/>
    <sheet name="PSU URUGUAIANA  GREICE" sheetId="111" state="hidden" r:id="rId100"/>
    <sheet name="PSU SANTA MARIA CARLA" sheetId="112" state="hidden" r:id="rId101"/>
    <sheet name="PSF PELOTAS ROSANGELA" sheetId="113" state="hidden" r:id="rId102"/>
    <sheet name="PSF RIO GRANDE VANESSA" sheetId="114" state="hidden" r:id="rId103"/>
    <sheet name="PSF CANOAS ANELISE" sheetId="115" state="hidden" r:id="rId104"/>
    <sheet name="POA 2" sheetId="116" state="hidden" r:id="rId105"/>
    <sheet name="CANOAS 1" sheetId="117" state="hidden" r:id="rId106"/>
    <sheet name="CAXIAS 1" sheetId="118" state="hidden" r:id="rId107"/>
    <sheet name="RIO GRANDE 1" sheetId="119" state="hidden" r:id="rId108"/>
    <sheet name="SANTA MARIA 1" sheetId="120" state="hidden" r:id="rId109"/>
    <sheet name="PASSO FUNDO 1" sheetId="121" state="hidden" r:id="rId110"/>
    <sheet name="PELOTAS 1" sheetId="123" state="hidden" r:id="rId111"/>
    <sheet name="PASSO FUNDO " sheetId="124" state="hidden" r:id="rId112"/>
    <sheet name="SANTO ANGELO 1" sheetId="125" state="hidden" r:id="rId113"/>
    <sheet name="SANTA MARIA" sheetId="126" state="hidden" r:id="rId114"/>
    <sheet name="DIGITADOR4" sheetId="127" state="hidden" r:id="rId115"/>
    <sheet name="1" sheetId="140" r:id="rId116"/>
  </sheets>
  <definedNames>
    <definedName name="_xlnm.Print_Area" localSheetId="115">'1'!$A$1:$I$168</definedName>
    <definedName name="_xlnm.Print_Area" localSheetId="1">'recepçao 12 p 36 02 func'!$A$1:$I$178</definedName>
    <definedName name="_xlnm.Print_Area" localSheetId="0">Telefonista!$A$1:$I$178</definedName>
  </definedNames>
  <calcPr calcId="191029" iterate="1" iterateDelta="1E-4"/>
</workbook>
</file>

<file path=xl/calcChain.xml><?xml version="1.0" encoding="utf-8"?>
<calcChain xmlns="http://schemas.openxmlformats.org/spreadsheetml/2006/main">
  <c r="I94" i="140" l="1"/>
  <c r="I97" i="140"/>
  <c r="I36" i="140" l="1"/>
  <c r="H45" i="140"/>
  <c r="G166" i="140" l="1"/>
  <c r="I32" i="140"/>
  <c r="I34" i="140"/>
  <c r="I35" i="140"/>
  <c r="I33" i="140"/>
  <c r="I30" i="140" l="1"/>
  <c r="G31" i="140" s="1"/>
  <c r="I42" i="140" l="1"/>
  <c r="I31" i="140"/>
  <c r="H136" i="140"/>
  <c r="H74" i="140"/>
  <c r="I60" i="140"/>
  <c r="I144" i="140" s="1"/>
  <c r="I45" i="140"/>
  <c r="I50" i="140" l="1"/>
  <c r="I143" i="140" s="1"/>
  <c r="I38" i="140"/>
  <c r="I95" i="140" s="1"/>
  <c r="I142" i="140" l="1"/>
  <c r="I104" i="140"/>
  <c r="I103" i="140"/>
  <c r="I105" i="140"/>
  <c r="I96" i="140"/>
  <c r="I102" i="140"/>
  <c r="I66" i="140"/>
  <c r="I80" i="140"/>
  <c r="I81" i="140" s="1"/>
  <c r="I82" i="140" s="1"/>
  <c r="I67" i="140"/>
  <c r="I68" i="140"/>
  <c r="I70" i="140"/>
  <c r="I73" i="140"/>
  <c r="I71" i="140"/>
  <c r="I69" i="140"/>
  <c r="I72" i="140"/>
  <c r="I101" i="140"/>
  <c r="I87" i="140"/>
  <c r="I88" i="140" s="1"/>
  <c r="I89" i="140" s="1"/>
  <c r="I114" i="140" s="1"/>
  <c r="I92" i="140" l="1"/>
  <c r="I93" i="140" s="1"/>
  <c r="I83" i="140"/>
  <c r="I113" i="140" s="1"/>
  <c r="I107" i="140"/>
  <c r="I108" i="140" s="1"/>
  <c r="I109" i="140" s="1"/>
  <c r="I116" i="140" s="1"/>
  <c r="I74" i="140"/>
  <c r="I112" i="140" s="1"/>
  <c r="I98" i="140" l="1"/>
  <c r="I115" i="140" s="1"/>
  <c r="I118" i="140" s="1"/>
  <c r="I145" i="140" s="1"/>
  <c r="I146" i="140" s="1"/>
  <c r="I121" i="140" l="1"/>
  <c r="I122" i="140" s="1"/>
  <c r="I123" i="140" s="1"/>
  <c r="I124" i="140" s="1"/>
  <c r="I125" i="140" s="1"/>
  <c r="H139" i="127" l="1"/>
  <c r="I136" i="127"/>
  <c r="I133" i="127"/>
  <c r="I132" i="127"/>
  <c r="I131" i="127"/>
  <c r="H128" i="127"/>
  <c r="H74" i="127"/>
  <c r="I60" i="127"/>
  <c r="I150" i="127" s="1"/>
  <c r="I50" i="127"/>
  <c r="I149" i="127" s="1"/>
  <c r="I38" i="127"/>
  <c r="I148" i="127" s="1"/>
  <c r="H139" i="126"/>
  <c r="I136" i="126"/>
  <c r="I133" i="126"/>
  <c r="I132" i="126"/>
  <c r="I131" i="126"/>
  <c r="H128" i="126"/>
  <c r="H74" i="126"/>
  <c r="I60" i="126"/>
  <c r="I150" i="126" s="1"/>
  <c r="I50" i="126"/>
  <c r="I149" i="126" s="1"/>
  <c r="I38" i="126"/>
  <c r="I148" i="126" s="1"/>
  <c r="H139" i="125"/>
  <c r="I136" i="125"/>
  <c r="I133" i="125"/>
  <c r="I132" i="125"/>
  <c r="I131" i="125"/>
  <c r="H128" i="125"/>
  <c r="H74" i="125"/>
  <c r="I60" i="125"/>
  <c r="I150" i="125" s="1"/>
  <c r="I50" i="125"/>
  <c r="I149" i="125" s="1"/>
  <c r="I38" i="125"/>
  <c r="I148" i="125" s="1"/>
  <c r="H139" i="124"/>
  <c r="I136" i="124"/>
  <c r="I133" i="124"/>
  <c r="I132" i="124"/>
  <c r="I131" i="124"/>
  <c r="H128" i="124"/>
  <c r="H74" i="124"/>
  <c r="I60" i="124"/>
  <c r="I150" i="124" s="1"/>
  <c r="I50" i="124"/>
  <c r="I149" i="124" s="1"/>
  <c r="I38" i="124"/>
  <c r="I148" i="124" s="1"/>
  <c r="H139" i="123"/>
  <c r="I136" i="123"/>
  <c r="I133" i="123"/>
  <c r="I132" i="123"/>
  <c r="I131" i="123"/>
  <c r="H128" i="123"/>
  <c r="H74" i="123"/>
  <c r="I60" i="123"/>
  <c r="I150" i="123" s="1"/>
  <c r="I50" i="123"/>
  <c r="I149" i="123" s="1"/>
  <c r="I38" i="123"/>
  <c r="I148" i="123" s="1"/>
  <c r="H139" i="121"/>
  <c r="I136" i="121"/>
  <c r="I133" i="121"/>
  <c r="I132" i="121"/>
  <c r="I131" i="121"/>
  <c r="H128" i="121"/>
  <c r="H74" i="121"/>
  <c r="I60" i="121"/>
  <c r="I150" i="121" s="1"/>
  <c r="I50" i="121"/>
  <c r="I149" i="121" s="1"/>
  <c r="I38" i="121"/>
  <c r="I148" i="121" s="1"/>
  <c r="H139" i="120"/>
  <c r="I136" i="120"/>
  <c r="I133" i="120"/>
  <c r="I132" i="120"/>
  <c r="I131" i="120"/>
  <c r="H128" i="120"/>
  <c r="H74" i="120"/>
  <c r="I60" i="120"/>
  <c r="I150" i="120" s="1"/>
  <c r="I50" i="120"/>
  <c r="I149" i="120" s="1"/>
  <c r="I38" i="120"/>
  <c r="I148" i="120" s="1"/>
  <c r="H139" i="119"/>
  <c r="I136" i="119"/>
  <c r="I133" i="119"/>
  <c r="I132" i="119"/>
  <c r="I131" i="119"/>
  <c r="H128" i="119"/>
  <c r="H74" i="119"/>
  <c r="I60" i="119"/>
  <c r="I150" i="119" s="1"/>
  <c r="I50" i="119"/>
  <c r="I149" i="119" s="1"/>
  <c r="I38" i="119"/>
  <c r="I148" i="119" s="1"/>
  <c r="H139" i="118"/>
  <c r="I136" i="118"/>
  <c r="I133" i="118"/>
  <c r="I132" i="118"/>
  <c r="I131" i="118"/>
  <c r="H128" i="118"/>
  <c r="H74" i="118"/>
  <c r="I60" i="118"/>
  <c r="I150" i="118" s="1"/>
  <c r="I50" i="118"/>
  <c r="I149" i="118" s="1"/>
  <c r="I38" i="118"/>
  <c r="I148" i="118" s="1"/>
  <c r="H139" i="117"/>
  <c r="I136" i="117"/>
  <c r="I133" i="117"/>
  <c r="I132" i="117"/>
  <c r="I131" i="117"/>
  <c r="H128" i="117"/>
  <c r="H74" i="117"/>
  <c r="I60" i="117"/>
  <c r="I150" i="117" s="1"/>
  <c r="I50" i="117"/>
  <c r="I149" i="117" s="1"/>
  <c r="I38" i="117"/>
  <c r="I148" i="117" s="1"/>
  <c r="H139" i="116"/>
  <c r="I136" i="116"/>
  <c r="I133" i="116"/>
  <c r="I132" i="116"/>
  <c r="I131" i="116"/>
  <c r="H128" i="116"/>
  <c r="H74" i="116"/>
  <c r="I60" i="116"/>
  <c r="I150" i="116" s="1"/>
  <c r="I50" i="116"/>
  <c r="I149" i="116" s="1"/>
  <c r="I38" i="116"/>
  <c r="I148" i="116" s="1"/>
  <c r="I139" i="117" l="1"/>
  <c r="I66" i="118"/>
  <c r="I70" i="118"/>
  <c r="I68" i="118"/>
  <c r="I72" i="118"/>
  <c r="I80" i="118"/>
  <c r="I139" i="118"/>
  <c r="I139" i="119"/>
  <c r="I139" i="120"/>
  <c r="I139" i="121"/>
  <c r="I139" i="123"/>
  <c r="I139" i="124"/>
  <c r="I139" i="125"/>
  <c r="I139" i="126"/>
  <c r="I139" i="127"/>
  <c r="I69" i="127"/>
  <c r="I88" i="127"/>
  <c r="I67" i="127"/>
  <c r="I71" i="127"/>
  <c r="I73" i="127"/>
  <c r="I81" i="127"/>
  <c r="I94" i="127"/>
  <c r="I96" i="127"/>
  <c r="I100" i="127"/>
  <c r="I104" i="127"/>
  <c r="I106" i="127"/>
  <c r="I108" i="127"/>
  <c r="I66" i="127"/>
  <c r="I68" i="127"/>
  <c r="I70" i="127"/>
  <c r="I72" i="127"/>
  <c r="I80" i="127"/>
  <c r="I93" i="127"/>
  <c r="I95" i="127"/>
  <c r="I97" i="127"/>
  <c r="I98" i="127" s="1"/>
  <c r="I99" i="127"/>
  <c r="I105" i="127"/>
  <c r="I107" i="127"/>
  <c r="I67" i="126"/>
  <c r="I69" i="126"/>
  <c r="I71" i="126"/>
  <c r="I73" i="126"/>
  <c r="I81" i="126"/>
  <c r="I88" i="126"/>
  <c r="I89" i="126" s="1"/>
  <c r="I94" i="126"/>
  <c r="I96" i="126"/>
  <c r="I100" i="126"/>
  <c r="I104" i="126"/>
  <c r="I106" i="126"/>
  <c r="I108" i="126"/>
  <c r="I66" i="126"/>
  <c r="I68" i="126"/>
  <c r="I70" i="126"/>
  <c r="I72" i="126"/>
  <c r="I80" i="126"/>
  <c r="I82" i="126" s="1"/>
  <c r="I83" i="126" s="1"/>
  <c r="I93" i="126"/>
  <c r="I95" i="126"/>
  <c r="I97" i="126"/>
  <c r="I98" i="126" s="1"/>
  <c r="I99" i="126"/>
  <c r="I105" i="126"/>
  <c r="I107" i="126"/>
  <c r="I67" i="125"/>
  <c r="I69" i="125"/>
  <c r="I71" i="125"/>
  <c r="I73" i="125"/>
  <c r="I81" i="125"/>
  <c r="I88" i="125"/>
  <c r="I89" i="125" s="1"/>
  <c r="I94" i="125"/>
  <c r="I96" i="125"/>
  <c r="I100" i="125"/>
  <c r="I104" i="125"/>
  <c r="I106" i="125"/>
  <c r="I108" i="125"/>
  <c r="I66" i="125"/>
  <c r="I68" i="125"/>
  <c r="I70" i="125"/>
  <c r="I72" i="125"/>
  <c r="I80" i="125"/>
  <c r="I82" i="125" s="1"/>
  <c r="I83" i="125" s="1"/>
  <c r="I93" i="125"/>
  <c r="I95" i="125"/>
  <c r="I97" i="125"/>
  <c r="I98" i="125" s="1"/>
  <c r="I99" i="125"/>
  <c r="I105" i="125"/>
  <c r="I107" i="125"/>
  <c r="I67" i="124"/>
  <c r="I69" i="124"/>
  <c r="I71" i="124"/>
  <c r="I73" i="124"/>
  <c r="I81" i="124"/>
  <c r="I88" i="124"/>
  <c r="I89" i="124" s="1"/>
  <c r="I94" i="124"/>
  <c r="I96" i="124"/>
  <c r="I100" i="124"/>
  <c r="I104" i="124"/>
  <c r="I106" i="124"/>
  <c r="I108" i="124"/>
  <c r="I66" i="124"/>
  <c r="I68" i="124"/>
  <c r="I70" i="124"/>
  <c r="I72" i="124"/>
  <c r="I80" i="124"/>
  <c r="I82" i="124" s="1"/>
  <c r="I83" i="124" s="1"/>
  <c r="I93" i="124"/>
  <c r="I95" i="124"/>
  <c r="I97" i="124"/>
  <c r="I98" i="124" s="1"/>
  <c r="I99" i="124"/>
  <c r="I105" i="124"/>
  <c r="I107" i="124"/>
  <c r="I67" i="123"/>
  <c r="I69" i="123"/>
  <c r="I71" i="123"/>
  <c r="I73" i="123"/>
  <c r="I81" i="123"/>
  <c r="I88" i="123"/>
  <c r="I89" i="123" s="1"/>
  <c r="I94" i="123"/>
  <c r="I96" i="123"/>
  <c r="I100" i="123"/>
  <c r="I104" i="123"/>
  <c r="I106" i="123"/>
  <c r="I108" i="123"/>
  <c r="I66" i="123"/>
  <c r="I68" i="123"/>
  <c r="I70" i="123"/>
  <c r="I72" i="123"/>
  <c r="I80" i="123"/>
  <c r="I93" i="123"/>
  <c r="I95" i="123"/>
  <c r="I97" i="123"/>
  <c r="I98" i="123" s="1"/>
  <c r="I99" i="123"/>
  <c r="I105" i="123"/>
  <c r="I107" i="123"/>
  <c r="I67" i="121"/>
  <c r="I69" i="121"/>
  <c r="I71" i="121"/>
  <c r="I73" i="121"/>
  <c r="I81" i="121"/>
  <c r="I88" i="121"/>
  <c r="I89" i="121" s="1"/>
  <c r="I94" i="121"/>
  <c r="I96" i="121"/>
  <c r="I100" i="121"/>
  <c r="I104" i="121"/>
  <c r="I106" i="121"/>
  <c r="I108" i="121"/>
  <c r="I66" i="121"/>
  <c r="I68" i="121"/>
  <c r="I70" i="121"/>
  <c r="I72" i="121"/>
  <c r="I80" i="121"/>
  <c r="I93" i="121"/>
  <c r="I95" i="121"/>
  <c r="I97" i="121"/>
  <c r="I98" i="121" s="1"/>
  <c r="I99" i="121"/>
  <c r="I105" i="121"/>
  <c r="I107" i="121"/>
  <c r="I67" i="120"/>
  <c r="I69" i="120"/>
  <c r="I71" i="120"/>
  <c r="I73" i="120"/>
  <c r="I81" i="120"/>
  <c r="I88" i="120"/>
  <c r="I89" i="120" s="1"/>
  <c r="I94" i="120"/>
  <c r="I96" i="120"/>
  <c r="I100" i="120"/>
  <c r="I104" i="120"/>
  <c r="I106" i="120"/>
  <c r="I108" i="120"/>
  <c r="I66" i="120"/>
  <c r="I68" i="120"/>
  <c r="I70" i="120"/>
  <c r="I72" i="120"/>
  <c r="I80" i="120"/>
  <c r="I93" i="120"/>
  <c r="I95" i="120"/>
  <c r="I97" i="120"/>
  <c r="I98" i="120" s="1"/>
  <c r="I99" i="120"/>
  <c r="I105" i="120"/>
  <c r="I107" i="120"/>
  <c r="I67" i="119"/>
  <c r="I69" i="119"/>
  <c r="I71" i="119"/>
  <c r="I73" i="119"/>
  <c r="I81" i="119"/>
  <c r="I88" i="119"/>
  <c r="I89" i="119" s="1"/>
  <c r="I94" i="119"/>
  <c r="I96" i="119"/>
  <c r="I100" i="119"/>
  <c r="I104" i="119"/>
  <c r="I106" i="119"/>
  <c r="I108" i="119"/>
  <c r="I66" i="119"/>
  <c r="I68" i="119"/>
  <c r="I70" i="119"/>
  <c r="I72" i="119"/>
  <c r="I80" i="119"/>
  <c r="I93" i="119"/>
  <c r="I95" i="119"/>
  <c r="I97" i="119"/>
  <c r="I98" i="119" s="1"/>
  <c r="I99" i="119"/>
  <c r="I105" i="119"/>
  <c r="I107" i="119"/>
  <c r="I67" i="118"/>
  <c r="I69" i="118"/>
  <c r="I71" i="118"/>
  <c r="I73" i="118"/>
  <c r="I81" i="118"/>
  <c r="I82" i="118" s="1"/>
  <c r="I88" i="118"/>
  <c r="I89" i="118" s="1"/>
  <c r="I94" i="118"/>
  <c r="I96" i="118"/>
  <c r="I100" i="118"/>
  <c r="I104" i="118"/>
  <c r="I106" i="118"/>
  <c r="I108" i="118"/>
  <c r="I93" i="118"/>
  <c r="I95" i="118"/>
  <c r="I97" i="118"/>
  <c r="I98" i="118" s="1"/>
  <c r="I99" i="118"/>
  <c r="I105" i="118"/>
  <c r="I107" i="118"/>
  <c r="I67" i="117"/>
  <c r="I69" i="117"/>
  <c r="I71" i="117"/>
  <c r="I73" i="117"/>
  <c r="I81" i="117"/>
  <c r="I88" i="117"/>
  <c r="I94" i="117"/>
  <c r="I96" i="117"/>
  <c r="I100" i="117"/>
  <c r="I104" i="117"/>
  <c r="I106" i="117"/>
  <c r="I108" i="117"/>
  <c r="I66" i="117"/>
  <c r="I68" i="117"/>
  <c r="I70" i="117"/>
  <c r="I72" i="117"/>
  <c r="I80" i="117"/>
  <c r="I82" i="117" s="1"/>
  <c r="I93" i="117"/>
  <c r="I95" i="117"/>
  <c r="I97" i="117"/>
  <c r="I98" i="117" s="1"/>
  <c r="I99" i="117"/>
  <c r="I105" i="117"/>
  <c r="I107" i="117"/>
  <c r="I139" i="116"/>
  <c r="I66" i="116"/>
  <c r="I67" i="116"/>
  <c r="I68" i="116"/>
  <c r="I69" i="116"/>
  <c r="I70" i="116"/>
  <c r="I71" i="116"/>
  <c r="I72" i="116"/>
  <c r="I73" i="116"/>
  <c r="I80" i="116"/>
  <c r="I81" i="116"/>
  <c r="I88" i="116"/>
  <c r="I89" i="116" s="1"/>
  <c r="I93" i="116"/>
  <c r="I94" i="116"/>
  <c r="I95" i="116"/>
  <c r="I96" i="116"/>
  <c r="I97" i="116"/>
  <c r="I98" i="116" s="1"/>
  <c r="I99" i="116"/>
  <c r="I100" i="116"/>
  <c r="I104" i="116"/>
  <c r="I105" i="116"/>
  <c r="I106" i="116"/>
  <c r="I107" i="116"/>
  <c r="I108" i="116"/>
  <c r="H139" i="115"/>
  <c r="I136" i="115"/>
  <c r="I133" i="115"/>
  <c r="I132" i="115"/>
  <c r="I131" i="115"/>
  <c r="H128" i="115"/>
  <c r="H74" i="115"/>
  <c r="I60" i="115"/>
  <c r="I150" i="115" s="1"/>
  <c r="I50" i="115"/>
  <c r="I149" i="115" s="1"/>
  <c r="I38" i="115"/>
  <c r="I148" i="115" s="1"/>
  <c r="H139" i="114"/>
  <c r="I136" i="114"/>
  <c r="I133" i="114"/>
  <c r="I132" i="114"/>
  <c r="I131" i="114"/>
  <c r="H128" i="114"/>
  <c r="H74" i="114"/>
  <c r="I60" i="114"/>
  <c r="I150" i="114" s="1"/>
  <c r="I50" i="114"/>
  <c r="I149" i="114" s="1"/>
  <c r="I38" i="114"/>
  <c r="I148" i="114" s="1"/>
  <c r="H139" i="113"/>
  <c r="I136" i="113"/>
  <c r="I133" i="113"/>
  <c r="I132" i="113"/>
  <c r="I131" i="113"/>
  <c r="H128" i="113"/>
  <c r="H74" i="113"/>
  <c r="I60" i="113"/>
  <c r="I150" i="113" s="1"/>
  <c r="I50" i="113"/>
  <c r="I149" i="113" s="1"/>
  <c r="I38" i="113"/>
  <c r="I148" i="113" s="1"/>
  <c r="I82" i="123" l="1"/>
  <c r="I83" i="123" s="1"/>
  <c r="I82" i="121"/>
  <c r="I83" i="121" s="1"/>
  <c r="I82" i="120"/>
  <c r="I83" i="120" s="1"/>
  <c r="I82" i="119"/>
  <c r="I83" i="119" s="1"/>
  <c r="I82" i="127"/>
  <c r="I83" i="127" s="1"/>
  <c r="I84" i="127" s="1"/>
  <c r="I116" i="127" s="1"/>
  <c r="I74" i="118"/>
  <c r="I115" i="118" s="1"/>
  <c r="I101" i="127"/>
  <c r="I118" i="127" s="1"/>
  <c r="I110" i="127"/>
  <c r="I89" i="127"/>
  <c r="I90" i="127" s="1"/>
  <c r="I117" i="127" s="1"/>
  <c r="I74" i="127"/>
  <c r="I115" i="127" s="1"/>
  <c r="I101" i="126"/>
  <c r="I118" i="126" s="1"/>
  <c r="I84" i="126"/>
  <c r="I116" i="126" s="1"/>
  <c r="I74" i="126"/>
  <c r="I115" i="126" s="1"/>
  <c r="I110" i="126"/>
  <c r="I90" i="126"/>
  <c r="I117" i="126" s="1"/>
  <c r="I101" i="125"/>
  <c r="I118" i="125" s="1"/>
  <c r="I84" i="125"/>
  <c r="I116" i="125" s="1"/>
  <c r="I74" i="125"/>
  <c r="I115" i="125" s="1"/>
  <c r="I110" i="125"/>
  <c r="I90" i="125"/>
  <c r="I117" i="125" s="1"/>
  <c r="I101" i="124"/>
  <c r="I118" i="124" s="1"/>
  <c r="I84" i="124"/>
  <c r="I116" i="124" s="1"/>
  <c r="I74" i="124"/>
  <c r="I115" i="124" s="1"/>
  <c r="I110" i="124"/>
  <c r="I90" i="124"/>
  <c r="I117" i="124" s="1"/>
  <c r="I101" i="123"/>
  <c r="I118" i="123" s="1"/>
  <c r="I84" i="123"/>
  <c r="I116" i="123" s="1"/>
  <c r="I74" i="123"/>
  <c r="I115" i="123" s="1"/>
  <c r="I110" i="123"/>
  <c r="I90" i="123"/>
  <c r="I117" i="123" s="1"/>
  <c r="I101" i="121"/>
  <c r="I118" i="121" s="1"/>
  <c r="I84" i="121"/>
  <c r="I116" i="121" s="1"/>
  <c r="I74" i="121"/>
  <c r="I115" i="121" s="1"/>
  <c r="I110" i="121"/>
  <c r="I90" i="121"/>
  <c r="I117" i="121" s="1"/>
  <c r="I101" i="120"/>
  <c r="I118" i="120" s="1"/>
  <c r="I74" i="120"/>
  <c r="I115" i="120" s="1"/>
  <c r="I110" i="120"/>
  <c r="I90" i="120"/>
  <c r="I117" i="120" s="1"/>
  <c r="I101" i="119"/>
  <c r="I118" i="119" s="1"/>
  <c r="I74" i="119"/>
  <c r="I115" i="119" s="1"/>
  <c r="I110" i="119"/>
  <c r="I90" i="119"/>
  <c r="I117" i="119" s="1"/>
  <c r="I83" i="118"/>
  <c r="I84" i="118" s="1"/>
  <c r="I116" i="118" s="1"/>
  <c r="I101" i="118"/>
  <c r="I118" i="118" s="1"/>
  <c r="I110" i="118"/>
  <c r="I90" i="118"/>
  <c r="I117" i="118" s="1"/>
  <c r="I101" i="117"/>
  <c r="I118" i="117" s="1"/>
  <c r="I110" i="117"/>
  <c r="I89" i="117"/>
  <c r="I90" i="117" s="1"/>
  <c r="I117" i="117" s="1"/>
  <c r="I83" i="117"/>
  <c r="I84" i="117" s="1"/>
  <c r="I116" i="117" s="1"/>
  <c r="I74" i="117"/>
  <c r="I115" i="117" s="1"/>
  <c r="I139" i="115"/>
  <c r="I139" i="114"/>
  <c r="I139" i="113"/>
  <c r="I110" i="116"/>
  <c r="I101" i="116"/>
  <c r="I118" i="116" s="1"/>
  <c r="I90" i="116"/>
  <c r="I117" i="116" s="1"/>
  <c r="I82" i="116"/>
  <c r="I74" i="116"/>
  <c r="I115" i="116" s="1"/>
  <c r="I66" i="115"/>
  <c r="I67" i="115"/>
  <c r="I68" i="115"/>
  <c r="I69" i="115"/>
  <c r="I70" i="115"/>
  <c r="I71" i="115"/>
  <c r="I72" i="115"/>
  <c r="I73" i="115"/>
  <c r="I80" i="115"/>
  <c r="I81" i="115"/>
  <c r="I88" i="115"/>
  <c r="I89" i="115" s="1"/>
  <c r="I93" i="115"/>
  <c r="I94" i="115"/>
  <c r="I95" i="115"/>
  <c r="I96" i="115"/>
  <c r="I97" i="115"/>
  <c r="I98" i="115" s="1"/>
  <c r="I99" i="115"/>
  <c r="I100" i="115"/>
  <c r="I104" i="115"/>
  <c r="I105" i="115"/>
  <c r="I106" i="115"/>
  <c r="I107" i="115"/>
  <c r="I108" i="115"/>
  <c r="I66" i="114"/>
  <c r="I67" i="114"/>
  <c r="I68" i="114"/>
  <c r="I69" i="114"/>
  <c r="I70" i="114"/>
  <c r="I71" i="114"/>
  <c r="I72" i="114"/>
  <c r="I73" i="114"/>
  <c r="I80" i="114"/>
  <c r="I81" i="114"/>
  <c r="I88" i="114"/>
  <c r="I89" i="114" s="1"/>
  <c r="I93" i="114"/>
  <c r="I94" i="114"/>
  <c r="I95" i="114"/>
  <c r="I96" i="114"/>
  <c r="I97" i="114"/>
  <c r="I98" i="114" s="1"/>
  <c r="I99" i="114"/>
  <c r="I100" i="114"/>
  <c r="I104" i="114"/>
  <c r="I105" i="114"/>
  <c r="I106" i="114"/>
  <c r="I107" i="114"/>
  <c r="I108" i="114"/>
  <c r="I66" i="113"/>
  <c r="I67" i="113"/>
  <c r="I68" i="113"/>
  <c r="I69" i="113"/>
  <c r="I70" i="113"/>
  <c r="I71" i="113"/>
  <c r="I72" i="113"/>
  <c r="I73" i="113"/>
  <c r="I80" i="113"/>
  <c r="I81" i="113"/>
  <c r="I88" i="113"/>
  <c r="I89" i="113" s="1"/>
  <c r="I93" i="113"/>
  <c r="I94" i="113"/>
  <c r="I95" i="113"/>
  <c r="I96" i="113"/>
  <c r="I97" i="113"/>
  <c r="I98" i="113" s="1"/>
  <c r="I99" i="113"/>
  <c r="I100" i="113"/>
  <c r="I104" i="113"/>
  <c r="I105" i="113"/>
  <c r="I106" i="113"/>
  <c r="I107" i="113"/>
  <c r="I108" i="113"/>
  <c r="H139" i="112"/>
  <c r="I136" i="112"/>
  <c r="I133" i="112"/>
  <c r="I132" i="112"/>
  <c r="I131" i="112"/>
  <c r="H128" i="112"/>
  <c r="H74" i="112"/>
  <c r="I60" i="112"/>
  <c r="I150" i="112" s="1"/>
  <c r="I50" i="112"/>
  <c r="I149" i="112" s="1"/>
  <c r="I38" i="112"/>
  <c r="I148" i="112" s="1"/>
  <c r="H139" i="111"/>
  <c r="I136" i="111"/>
  <c r="I133" i="111"/>
  <c r="I132" i="111"/>
  <c r="I131" i="111"/>
  <c r="H128" i="111"/>
  <c r="H74" i="111"/>
  <c r="I60" i="111"/>
  <c r="I150" i="111" s="1"/>
  <c r="I50" i="111"/>
  <c r="I149" i="111" s="1"/>
  <c r="I38" i="111"/>
  <c r="I148" i="111" s="1"/>
  <c r="H139" i="110"/>
  <c r="I136" i="110"/>
  <c r="I133" i="110"/>
  <c r="I132" i="110"/>
  <c r="I131" i="110"/>
  <c r="H128" i="110"/>
  <c r="H74" i="110"/>
  <c r="I60" i="110"/>
  <c r="I150" i="110" s="1"/>
  <c r="I50" i="110"/>
  <c r="I149" i="110" s="1"/>
  <c r="I38" i="110"/>
  <c r="I148" i="110" s="1"/>
  <c r="H139" i="109"/>
  <c r="I136" i="109"/>
  <c r="I133" i="109"/>
  <c r="I132" i="109"/>
  <c r="I131" i="109"/>
  <c r="H128" i="109"/>
  <c r="H74" i="109"/>
  <c r="I60" i="109"/>
  <c r="I150" i="109" s="1"/>
  <c r="I50" i="109"/>
  <c r="I149" i="109" s="1"/>
  <c r="I38" i="109"/>
  <c r="I148" i="109" s="1"/>
  <c r="H139" i="108"/>
  <c r="I136" i="108"/>
  <c r="I133" i="108"/>
  <c r="I132" i="108"/>
  <c r="I131" i="108"/>
  <c r="H128" i="108"/>
  <c r="H74" i="108"/>
  <c r="I60" i="108"/>
  <c r="I150" i="108" s="1"/>
  <c r="I50" i="108"/>
  <c r="I149" i="108" s="1"/>
  <c r="I38" i="108"/>
  <c r="I148" i="108" s="1"/>
  <c r="H139" i="107"/>
  <c r="I136" i="107"/>
  <c r="I133" i="107"/>
  <c r="I132" i="107"/>
  <c r="I131" i="107"/>
  <c r="H128" i="107"/>
  <c r="H74" i="107"/>
  <c r="I60" i="107"/>
  <c r="I150" i="107" s="1"/>
  <c r="I50" i="107"/>
  <c r="I149" i="107" s="1"/>
  <c r="I38" i="107"/>
  <c r="I148" i="107" s="1"/>
  <c r="H139" i="106"/>
  <c r="I136" i="106"/>
  <c r="I133" i="106"/>
  <c r="I132" i="106"/>
  <c r="I131" i="106"/>
  <c r="H128" i="106"/>
  <c r="H74" i="106"/>
  <c r="I60" i="106"/>
  <c r="I150" i="106" s="1"/>
  <c r="I50" i="106"/>
  <c r="I149" i="106" s="1"/>
  <c r="I38" i="106"/>
  <c r="I148" i="106" s="1"/>
  <c r="H139" i="105"/>
  <c r="I136" i="105"/>
  <c r="I133" i="105"/>
  <c r="I132" i="105"/>
  <c r="I131" i="105"/>
  <c r="H128" i="105"/>
  <c r="H74" i="105"/>
  <c r="I60" i="105"/>
  <c r="I150" i="105" s="1"/>
  <c r="I50" i="105"/>
  <c r="I149" i="105" s="1"/>
  <c r="I38" i="105"/>
  <c r="I148" i="105" s="1"/>
  <c r="H139" i="104"/>
  <c r="I136" i="104"/>
  <c r="I133" i="104"/>
  <c r="I132" i="104"/>
  <c r="I131" i="104"/>
  <c r="H128" i="104"/>
  <c r="H74" i="104"/>
  <c r="I60" i="104"/>
  <c r="I150" i="104" s="1"/>
  <c r="I50" i="104"/>
  <c r="I149" i="104" s="1"/>
  <c r="I38" i="104"/>
  <c r="I148" i="104" s="1"/>
  <c r="I84" i="120" l="1"/>
  <c r="I116" i="120" s="1"/>
  <c r="I84" i="119"/>
  <c r="I116" i="119" s="1"/>
  <c r="I139" i="110"/>
  <c r="I139" i="112"/>
  <c r="I111" i="127"/>
  <c r="I112" i="127" s="1"/>
  <c r="I119" i="127" s="1"/>
  <c r="I121" i="127" s="1"/>
  <c r="I111" i="126"/>
  <c r="I112" i="126" s="1"/>
  <c r="I119" i="126" s="1"/>
  <c r="I121" i="126" s="1"/>
  <c r="I111" i="125"/>
  <c r="I112" i="125" s="1"/>
  <c r="I119" i="125" s="1"/>
  <c r="I121" i="125" s="1"/>
  <c r="I111" i="124"/>
  <c r="I112" i="124" s="1"/>
  <c r="I119" i="124" s="1"/>
  <c r="I121" i="124" s="1"/>
  <c r="I111" i="123"/>
  <c r="I112" i="123" s="1"/>
  <c r="I119" i="123" s="1"/>
  <c r="I121" i="123" s="1"/>
  <c r="I111" i="121"/>
  <c r="I112" i="121" s="1"/>
  <c r="I119" i="121" s="1"/>
  <c r="I121" i="121" s="1"/>
  <c r="I111" i="120"/>
  <c r="I112" i="120" s="1"/>
  <c r="I119" i="120" s="1"/>
  <c r="I121" i="120" s="1"/>
  <c r="I111" i="119"/>
  <c r="I112" i="119" s="1"/>
  <c r="I119" i="119" s="1"/>
  <c r="I121" i="119" s="1"/>
  <c r="I111" i="118"/>
  <c r="I112" i="118" s="1"/>
  <c r="I119" i="118" s="1"/>
  <c r="I121" i="118" s="1"/>
  <c r="I111" i="117"/>
  <c r="I112" i="117" s="1"/>
  <c r="I119" i="117" s="1"/>
  <c r="I121" i="117" s="1"/>
  <c r="I139" i="111"/>
  <c r="I139" i="109"/>
  <c r="I139" i="108"/>
  <c r="I139" i="107"/>
  <c r="I139" i="106"/>
  <c r="I139" i="105"/>
  <c r="I139" i="104"/>
  <c r="I83" i="116"/>
  <c r="I84" i="116" s="1"/>
  <c r="I116" i="116" s="1"/>
  <c r="I111" i="116"/>
  <c r="I112" i="116" s="1"/>
  <c r="I119" i="116" s="1"/>
  <c r="I110" i="115"/>
  <c r="I101" i="115"/>
  <c r="I118" i="115" s="1"/>
  <c r="I90" i="115"/>
  <c r="I117" i="115" s="1"/>
  <c r="I82" i="115"/>
  <c r="I74" i="115"/>
  <c r="I115" i="115" s="1"/>
  <c r="I110" i="114"/>
  <c r="I101" i="114"/>
  <c r="I118" i="114" s="1"/>
  <c r="I90" i="114"/>
  <c r="I117" i="114" s="1"/>
  <c r="I82" i="114"/>
  <c r="I74" i="114"/>
  <c r="I115" i="114" s="1"/>
  <c r="I110" i="113"/>
  <c r="I101" i="113"/>
  <c r="I118" i="113" s="1"/>
  <c r="I90" i="113"/>
  <c r="I117" i="113" s="1"/>
  <c r="I82" i="113"/>
  <c r="I74" i="113"/>
  <c r="I115" i="113" s="1"/>
  <c r="I66" i="112"/>
  <c r="I67" i="112"/>
  <c r="I68" i="112"/>
  <c r="I69" i="112"/>
  <c r="I70" i="112"/>
  <c r="I71" i="112"/>
  <c r="I72" i="112"/>
  <c r="I73" i="112"/>
  <c r="I80" i="112"/>
  <c r="I81" i="112"/>
  <c r="I88" i="112"/>
  <c r="I89" i="112" s="1"/>
  <c r="I93" i="112"/>
  <c r="I94" i="112"/>
  <c r="I95" i="112"/>
  <c r="I96" i="112"/>
  <c r="I97" i="112"/>
  <c r="I98" i="112" s="1"/>
  <c r="I99" i="112"/>
  <c r="I100" i="112"/>
  <c r="I104" i="112"/>
  <c r="I105" i="112"/>
  <c r="I106" i="112"/>
  <c r="I107" i="112"/>
  <c r="I108" i="112"/>
  <c r="I66" i="111"/>
  <c r="I67" i="111"/>
  <c r="I68" i="111"/>
  <c r="I69" i="111"/>
  <c r="I70" i="111"/>
  <c r="I71" i="111"/>
  <c r="I72" i="111"/>
  <c r="I73" i="111"/>
  <c r="I80" i="111"/>
  <c r="I81" i="111"/>
  <c r="I88" i="111"/>
  <c r="I89" i="111" s="1"/>
  <c r="I93" i="111"/>
  <c r="I94" i="111"/>
  <c r="I95" i="111"/>
  <c r="I96" i="111"/>
  <c r="I97" i="111"/>
  <c r="I98" i="111" s="1"/>
  <c r="I99" i="111"/>
  <c r="I100" i="111"/>
  <c r="I104" i="111"/>
  <c r="I105" i="111"/>
  <c r="I106" i="111"/>
  <c r="I107" i="111"/>
  <c r="I108" i="111"/>
  <c r="I66" i="110"/>
  <c r="I67" i="110"/>
  <c r="I68" i="110"/>
  <c r="I69" i="110"/>
  <c r="I70" i="110"/>
  <c r="I71" i="110"/>
  <c r="I72" i="110"/>
  <c r="I73" i="110"/>
  <c r="I80" i="110"/>
  <c r="I81" i="110"/>
  <c r="I88" i="110"/>
  <c r="I89" i="110" s="1"/>
  <c r="I93" i="110"/>
  <c r="I94" i="110"/>
  <c r="I95" i="110"/>
  <c r="I96" i="110"/>
  <c r="I97" i="110"/>
  <c r="I98" i="110" s="1"/>
  <c r="I99" i="110"/>
  <c r="I100" i="110"/>
  <c r="I104" i="110"/>
  <c r="I105" i="110"/>
  <c r="I106" i="110"/>
  <c r="I107" i="110"/>
  <c r="I108" i="110"/>
  <c r="I66" i="109"/>
  <c r="I67" i="109"/>
  <c r="I68" i="109"/>
  <c r="I69" i="109"/>
  <c r="I70" i="109"/>
  <c r="I71" i="109"/>
  <c r="I72" i="109"/>
  <c r="I73" i="109"/>
  <c r="I80" i="109"/>
  <c r="I81" i="109"/>
  <c r="I88" i="109"/>
  <c r="I89" i="109" s="1"/>
  <c r="I93" i="109"/>
  <c r="I94" i="109"/>
  <c r="I95" i="109"/>
  <c r="I96" i="109"/>
  <c r="I97" i="109"/>
  <c r="I98" i="109" s="1"/>
  <c r="I99" i="109"/>
  <c r="I100" i="109"/>
  <c r="I104" i="109"/>
  <c r="I105" i="109"/>
  <c r="I106" i="109"/>
  <c r="I107" i="109"/>
  <c r="I108" i="109"/>
  <c r="I66" i="108"/>
  <c r="I67" i="108"/>
  <c r="I68" i="108"/>
  <c r="I69" i="108"/>
  <c r="I70" i="108"/>
  <c r="I71" i="108"/>
  <c r="I72" i="108"/>
  <c r="I73" i="108"/>
  <c r="I80" i="108"/>
  <c r="I81" i="108"/>
  <c r="I88" i="108"/>
  <c r="I89" i="108" s="1"/>
  <c r="I93" i="108"/>
  <c r="I94" i="108"/>
  <c r="I95" i="108"/>
  <c r="I96" i="108"/>
  <c r="I97" i="108"/>
  <c r="I98" i="108" s="1"/>
  <c r="I99" i="108"/>
  <c r="I100" i="108"/>
  <c r="I104" i="108"/>
  <c r="I105" i="108"/>
  <c r="I106" i="108"/>
  <c r="I107" i="108"/>
  <c r="I108" i="108"/>
  <c r="I66" i="107"/>
  <c r="I67" i="107"/>
  <c r="I68" i="107"/>
  <c r="I69" i="107"/>
  <c r="I70" i="107"/>
  <c r="I71" i="107"/>
  <c r="I72" i="107"/>
  <c r="I73" i="107"/>
  <c r="I80" i="107"/>
  <c r="I81" i="107"/>
  <c r="I88" i="107"/>
  <c r="I89" i="107" s="1"/>
  <c r="I93" i="107"/>
  <c r="I94" i="107"/>
  <c r="I95" i="107"/>
  <c r="I96" i="107"/>
  <c r="I97" i="107"/>
  <c r="I98" i="107" s="1"/>
  <c r="I99" i="107"/>
  <c r="I100" i="107"/>
  <c r="I104" i="107"/>
  <c r="I105" i="107"/>
  <c r="I106" i="107"/>
  <c r="I107" i="107"/>
  <c r="I108" i="107"/>
  <c r="I66" i="106"/>
  <c r="I67" i="106"/>
  <c r="I68" i="106"/>
  <c r="I69" i="106"/>
  <c r="I70" i="106"/>
  <c r="I71" i="106"/>
  <c r="I72" i="106"/>
  <c r="I73" i="106"/>
  <c r="I80" i="106"/>
  <c r="I81" i="106"/>
  <c r="I88" i="106"/>
  <c r="I89" i="106" s="1"/>
  <c r="I93" i="106"/>
  <c r="I94" i="106"/>
  <c r="I95" i="106"/>
  <c r="I96" i="106"/>
  <c r="I97" i="106"/>
  <c r="I98" i="106" s="1"/>
  <c r="I99" i="106"/>
  <c r="I100" i="106"/>
  <c r="I104" i="106"/>
  <c r="I105" i="106"/>
  <c r="I106" i="106"/>
  <c r="I107" i="106"/>
  <c r="I108" i="106"/>
  <c r="I66" i="105"/>
  <c r="I67" i="105"/>
  <c r="I68" i="105"/>
  <c r="I69" i="105"/>
  <c r="I70" i="105"/>
  <c r="I71" i="105"/>
  <c r="I72" i="105"/>
  <c r="I73" i="105"/>
  <c r="I80" i="105"/>
  <c r="I81" i="105"/>
  <c r="I88" i="105"/>
  <c r="I89" i="105" s="1"/>
  <c r="I93" i="105"/>
  <c r="I94" i="105"/>
  <c r="I95" i="105"/>
  <c r="I96" i="105"/>
  <c r="I97" i="105"/>
  <c r="I98" i="105" s="1"/>
  <c r="I99" i="105"/>
  <c r="I100" i="105"/>
  <c r="I104" i="105"/>
  <c r="I105" i="105"/>
  <c r="I106" i="105"/>
  <c r="I107" i="105"/>
  <c r="I108" i="105"/>
  <c r="I66" i="104"/>
  <c r="I67" i="104"/>
  <c r="I68" i="104"/>
  <c r="I69" i="104"/>
  <c r="I70" i="104"/>
  <c r="I71" i="104"/>
  <c r="I72" i="104"/>
  <c r="I73" i="104"/>
  <c r="I80" i="104"/>
  <c r="I81" i="104"/>
  <c r="I88" i="104"/>
  <c r="I89" i="104" s="1"/>
  <c r="I93" i="104"/>
  <c r="I94" i="104"/>
  <c r="I95" i="104"/>
  <c r="I96" i="104"/>
  <c r="I97" i="104"/>
  <c r="I98" i="104" s="1"/>
  <c r="I99" i="104"/>
  <c r="I100" i="104"/>
  <c r="I104" i="104"/>
  <c r="I105" i="104"/>
  <c r="I106" i="104"/>
  <c r="I107" i="104"/>
  <c r="I108" i="104"/>
  <c r="H128" i="83"/>
  <c r="I151" i="127" l="1"/>
  <c r="I152" i="127" s="1"/>
  <c r="I124" i="127"/>
  <c r="I125" i="127" s="1"/>
  <c r="I126" i="127" s="1"/>
  <c r="I127" i="127" s="1"/>
  <c r="I128" i="127" s="1"/>
  <c r="I151" i="126"/>
  <c r="I152" i="126" s="1"/>
  <c r="I124" i="126"/>
  <c r="I125" i="126" s="1"/>
  <c r="I126" i="126" s="1"/>
  <c r="I127" i="126" s="1"/>
  <c r="I128" i="126" s="1"/>
  <c r="I151" i="125"/>
  <c r="I152" i="125" s="1"/>
  <c r="I124" i="125"/>
  <c r="I125" i="125" s="1"/>
  <c r="I126" i="125" s="1"/>
  <c r="I127" i="125" s="1"/>
  <c r="I128" i="125" s="1"/>
  <c r="I151" i="124"/>
  <c r="I152" i="124" s="1"/>
  <c r="I124" i="124"/>
  <c r="I125" i="124" s="1"/>
  <c r="I126" i="124" s="1"/>
  <c r="I127" i="124" s="1"/>
  <c r="I128" i="124" s="1"/>
  <c r="I151" i="123"/>
  <c r="I152" i="123" s="1"/>
  <c r="I124" i="123"/>
  <c r="I125" i="123" s="1"/>
  <c r="I126" i="123" s="1"/>
  <c r="I127" i="123" s="1"/>
  <c r="I128" i="123" s="1"/>
  <c r="I151" i="121"/>
  <c r="I152" i="121" s="1"/>
  <c r="I124" i="121"/>
  <c r="I125" i="121" s="1"/>
  <c r="I126" i="121" s="1"/>
  <c r="I127" i="121" s="1"/>
  <c r="I128" i="121" s="1"/>
  <c r="I151" i="120"/>
  <c r="I152" i="120" s="1"/>
  <c r="I124" i="120"/>
  <c r="I125" i="120" s="1"/>
  <c r="I126" i="120" s="1"/>
  <c r="I127" i="120" s="1"/>
  <c r="I128" i="120" s="1"/>
  <c r="I151" i="119"/>
  <c r="I152" i="119" s="1"/>
  <c r="I124" i="119"/>
  <c r="I125" i="119" s="1"/>
  <c r="I126" i="119" s="1"/>
  <c r="I127" i="119" s="1"/>
  <c r="I128" i="119" s="1"/>
  <c r="I151" i="118"/>
  <c r="I152" i="118" s="1"/>
  <c r="I124" i="118"/>
  <c r="I125" i="118" s="1"/>
  <c r="I126" i="118" s="1"/>
  <c r="I127" i="118" s="1"/>
  <c r="I151" i="117"/>
  <c r="I152" i="117" s="1"/>
  <c r="I124" i="117"/>
  <c r="I125" i="117" s="1"/>
  <c r="I126" i="117" s="1"/>
  <c r="I127" i="117" s="1"/>
  <c r="I128" i="117" s="1"/>
  <c r="I121" i="116"/>
  <c r="I83" i="115"/>
  <c r="I84" i="115" s="1"/>
  <c r="I116" i="115" s="1"/>
  <c r="I111" i="115"/>
  <c r="I112" i="115" s="1"/>
  <c r="I119" i="115" s="1"/>
  <c r="I83" i="114"/>
  <c r="I84" i="114" s="1"/>
  <c r="I116" i="114" s="1"/>
  <c r="I111" i="114"/>
  <c r="I112" i="114" s="1"/>
  <c r="I119" i="114" s="1"/>
  <c r="I83" i="113"/>
  <c r="I84" i="113" s="1"/>
  <c r="I116" i="113" s="1"/>
  <c r="I111" i="113"/>
  <c r="I112" i="113" s="1"/>
  <c r="I119" i="113" s="1"/>
  <c r="I110" i="112"/>
  <c r="I101" i="112"/>
  <c r="I118" i="112" s="1"/>
  <c r="I90" i="112"/>
  <c r="I117" i="112" s="1"/>
  <c r="I82" i="112"/>
  <c r="I74" i="112"/>
  <c r="I115" i="112" s="1"/>
  <c r="I110" i="111"/>
  <c r="I101" i="111"/>
  <c r="I118" i="111" s="1"/>
  <c r="I90" i="111"/>
  <c r="I117" i="111" s="1"/>
  <c r="I82" i="111"/>
  <c r="I74" i="111"/>
  <c r="I115" i="111" s="1"/>
  <c r="I110" i="110"/>
  <c r="I101" i="110"/>
  <c r="I118" i="110" s="1"/>
  <c r="I90" i="110"/>
  <c r="I117" i="110" s="1"/>
  <c r="I82" i="110"/>
  <c r="I74" i="110"/>
  <c r="I115" i="110" s="1"/>
  <c r="I110" i="109"/>
  <c r="I101" i="109"/>
  <c r="I118" i="109" s="1"/>
  <c r="I90" i="109"/>
  <c r="I117" i="109" s="1"/>
  <c r="I82" i="109"/>
  <c r="I74" i="109"/>
  <c r="I115" i="109" s="1"/>
  <c r="I110" i="108"/>
  <c r="I101" i="108"/>
  <c r="I118" i="108" s="1"/>
  <c r="I90" i="108"/>
  <c r="I117" i="108" s="1"/>
  <c r="I82" i="108"/>
  <c r="I74" i="108"/>
  <c r="I115" i="108" s="1"/>
  <c r="I110" i="107"/>
  <c r="I101" i="107"/>
  <c r="I118" i="107" s="1"/>
  <c r="I90" i="107"/>
  <c r="I117" i="107" s="1"/>
  <c r="I82" i="107"/>
  <c r="I74" i="107"/>
  <c r="I115" i="107" s="1"/>
  <c r="I110" i="106"/>
  <c r="I101" i="106"/>
  <c r="I118" i="106" s="1"/>
  <c r="I90" i="106"/>
  <c r="I117" i="106" s="1"/>
  <c r="I82" i="106"/>
  <c r="I74" i="106"/>
  <c r="I115" i="106" s="1"/>
  <c r="I110" i="105"/>
  <c r="I101" i="105"/>
  <c r="I118" i="105" s="1"/>
  <c r="I90" i="105"/>
  <c r="I117" i="105" s="1"/>
  <c r="I82" i="105"/>
  <c r="I74" i="105"/>
  <c r="I115" i="105" s="1"/>
  <c r="I110" i="104"/>
  <c r="I101" i="104"/>
  <c r="I118" i="104" s="1"/>
  <c r="I90" i="104"/>
  <c r="I117" i="104" s="1"/>
  <c r="I82" i="104"/>
  <c r="I74" i="104"/>
  <c r="I115" i="104" s="1"/>
  <c r="H133" i="103"/>
  <c r="I130" i="103"/>
  <c r="I127" i="103"/>
  <c r="I126" i="103"/>
  <c r="I125" i="103"/>
  <c r="H122" i="103"/>
  <c r="H68" i="103"/>
  <c r="I54" i="103"/>
  <c r="I144" i="103" s="1"/>
  <c r="I44" i="103"/>
  <c r="I143" i="103" s="1"/>
  <c r="I32" i="103"/>
  <c r="I142" i="103" s="1"/>
  <c r="H139" i="102"/>
  <c r="I136" i="102"/>
  <c r="I133" i="102"/>
  <c r="I132" i="102"/>
  <c r="I131" i="102"/>
  <c r="H128" i="102"/>
  <c r="H74" i="102"/>
  <c r="I60" i="102"/>
  <c r="I150" i="102" s="1"/>
  <c r="I50" i="102"/>
  <c r="I149" i="102" s="1"/>
  <c r="I38" i="102"/>
  <c r="I148" i="102" s="1"/>
  <c r="H139" i="101"/>
  <c r="I136" i="101"/>
  <c r="I133" i="101"/>
  <c r="I132" i="101"/>
  <c r="I131" i="101"/>
  <c r="H128" i="101"/>
  <c r="H74" i="101"/>
  <c r="I60" i="101"/>
  <c r="I150" i="101" s="1"/>
  <c r="I50" i="101"/>
  <c r="I149" i="101" s="1"/>
  <c r="I38" i="101"/>
  <c r="I148" i="101" s="1"/>
  <c r="H139" i="100"/>
  <c r="I136" i="100"/>
  <c r="I133" i="100"/>
  <c r="I132" i="100"/>
  <c r="I131" i="100"/>
  <c r="H128" i="100"/>
  <c r="H74" i="100"/>
  <c r="I60" i="100"/>
  <c r="I150" i="100" s="1"/>
  <c r="I50" i="100"/>
  <c r="I149" i="100" s="1"/>
  <c r="I38" i="100"/>
  <c r="I148" i="100" s="1"/>
  <c r="H139" i="99"/>
  <c r="I136" i="99"/>
  <c r="I133" i="99"/>
  <c r="I132" i="99"/>
  <c r="I131" i="99"/>
  <c r="H128" i="99"/>
  <c r="H74" i="99"/>
  <c r="I60" i="99"/>
  <c r="I150" i="99" s="1"/>
  <c r="I50" i="99"/>
  <c r="I149" i="99" s="1"/>
  <c r="I38" i="99"/>
  <c r="I148" i="99" s="1"/>
  <c r="H139" i="98"/>
  <c r="I136" i="98"/>
  <c r="I133" i="98"/>
  <c r="I132" i="98"/>
  <c r="I131" i="98"/>
  <c r="H128" i="98"/>
  <c r="H74" i="98"/>
  <c r="I60" i="98"/>
  <c r="I150" i="98" s="1"/>
  <c r="I50" i="98"/>
  <c r="I149" i="98" s="1"/>
  <c r="I38" i="98"/>
  <c r="I148" i="98" s="1"/>
  <c r="H133" i="97"/>
  <c r="I130" i="97"/>
  <c r="I127" i="97"/>
  <c r="I126" i="97"/>
  <c r="I125" i="97"/>
  <c r="H122" i="97"/>
  <c r="H68" i="97"/>
  <c r="I54" i="97"/>
  <c r="I144" i="97" s="1"/>
  <c r="I44" i="97"/>
  <c r="I143" i="97" s="1"/>
  <c r="I32" i="97"/>
  <c r="I142" i="97" s="1"/>
  <c r="H133" i="96"/>
  <c r="I130" i="96"/>
  <c r="I127" i="96"/>
  <c r="I126" i="96"/>
  <c r="I125" i="96"/>
  <c r="H122" i="96"/>
  <c r="H68" i="96"/>
  <c r="I54" i="96"/>
  <c r="I144" i="96" s="1"/>
  <c r="I44" i="96"/>
  <c r="I143" i="96" s="1"/>
  <c r="I32" i="96"/>
  <c r="I142" i="96" s="1"/>
  <c r="I133" i="96" l="1"/>
  <c r="I133" i="97"/>
  <c r="I139" i="98"/>
  <c r="I139" i="99"/>
  <c r="I139" i="100"/>
  <c r="I139" i="101"/>
  <c r="I139" i="102"/>
  <c r="I133" i="103"/>
  <c r="I137" i="127"/>
  <c r="I153" i="127" s="1"/>
  <c r="I137" i="126"/>
  <c r="I153" i="126" s="1"/>
  <c r="I137" i="125"/>
  <c r="I153" i="125" s="1"/>
  <c r="I137" i="124"/>
  <c r="I153" i="124" s="1"/>
  <c r="I137" i="123"/>
  <c r="I153" i="123" s="1"/>
  <c r="I137" i="121"/>
  <c r="I153" i="121" s="1"/>
  <c r="I137" i="120"/>
  <c r="I153" i="120" s="1"/>
  <c r="I137" i="119"/>
  <c r="I153" i="119" s="1"/>
  <c r="I128" i="118"/>
  <c r="I137" i="118"/>
  <c r="I153" i="118" s="1"/>
  <c r="I137" i="117"/>
  <c r="I153" i="117" s="1"/>
  <c r="I151" i="116"/>
  <c r="I152" i="116" s="1"/>
  <c r="I124" i="116"/>
  <c r="I125" i="116" s="1"/>
  <c r="I126" i="116" s="1"/>
  <c r="I127" i="116" s="1"/>
  <c r="I128" i="116" s="1"/>
  <c r="I121" i="115"/>
  <c r="I121" i="114"/>
  <c r="I121" i="113"/>
  <c r="I83" i="112"/>
  <c r="I84" i="112" s="1"/>
  <c r="I116" i="112" s="1"/>
  <c r="I111" i="112"/>
  <c r="I112" i="112" s="1"/>
  <c r="I119" i="112" s="1"/>
  <c r="I83" i="111"/>
  <c r="I84" i="111" s="1"/>
  <c r="I116" i="111" s="1"/>
  <c r="I111" i="111"/>
  <c r="I112" i="111" s="1"/>
  <c r="I119" i="111" s="1"/>
  <c r="I83" i="110"/>
  <c r="I84" i="110" s="1"/>
  <c r="I116" i="110" s="1"/>
  <c r="I111" i="110"/>
  <c r="I112" i="110" s="1"/>
  <c r="I119" i="110" s="1"/>
  <c r="I83" i="109"/>
  <c r="I84" i="109" s="1"/>
  <c r="I116" i="109" s="1"/>
  <c r="I111" i="109"/>
  <c r="I112" i="109" s="1"/>
  <c r="I119" i="109" s="1"/>
  <c r="I83" i="108"/>
  <c r="I84" i="108" s="1"/>
  <c r="I116" i="108" s="1"/>
  <c r="I111" i="108"/>
  <c r="I112" i="108" s="1"/>
  <c r="I119" i="108" s="1"/>
  <c r="I83" i="107"/>
  <c r="I84" i="107" s="1"/>
  <c r="I116" i="107" s="1"/>
  <c r="I111" i="107"/>
  <c r="I112" i="107" s="1"/>
  <c r="I119" i="107" s="1"/>
  <c r="I83" i="106"/>
  <c r="I84" i="106" s="1"/>
  <c r="I116" i="106" s="1"/>
  <c r="I111" i="106"/>
  <c r="I112" i="106" s="1"/>
  <c r="I119" i="106" s="1"/>
  <c r="I83" i="105"/>
  <c r="I84" i="105" s="1"/>
  <c r="I116" i="105" s="1"/>
  <c r="I111" i="105"/>
  <c r="I112" i="105" s="1"/>
  <c r="I119" i="105" s="1"/>
  <c r="I83" i="104"/>
  <c r="I84" i="104" s="1"/>
  <c r="I116" i="104" s="1"/>
  <c r="I111" i="104"/>
  <c r="I112" i="104" s="1"/>
  <c r="I119" i="104" s="1"/>
  <c r="I60" i="103"/>
  <c r="I61" i="103"/>
  <c r="I62" i="103"/>
  <c r="I63" i="103"/>
  <c r="I64" i="103"/>
  <c r="I65" i="103"/>
  <c r="I66" i="103"/>
  <c r="I67" i="103"/>
  <c r="I74" i="103"/>
  <c r="I75" i="103"/>
  <c r="I82" i="103"/>
  <c r="I83" i="103" s="1"/>
  <c r="I87" i="103"/>
  <c r="I88" i="103"/>
  <c r="I89" i="103"/>
  <c r="I90" i="103"/>
  <c r="I91" i="103"/>
  <c r="I92" i="103" s="1"/>
  <c r="I93" i="103"/>
  <c r="I94" i="103"/>
  <c r="I98" i="103"/>
  <c r="I99" i="103"/>
  <c r="I100" i="103"/>
  <c r="I101" i="103"/>
  <c r="I102" i="103"/>
  <c r="I66" i="102"/>
  <c r="I67" i="102"/>
  <c r="I68" i="102"/>
  <c r="I69" i="102"/>
  <c r="I70" i="102"/>
  <c r="I71" i="102"/>
  <c r="I72" i="102"/>
  <c r="I73" i="102"/>
  <c r="I80" i="102"/>
  <c r="I81" i="102"/>
  <c r="I88" i="102"/>
  <c r="I89" i="102" s="1"/>
  <c r="I93" i="102"/>
  <c r="I94" i="102"/>
  <c r="I95" i="102"/>
  <c r="I96" i="102"/>
  <c r="I97" i="102"/>
  <c r="I98" i="102" s="1"/>
  <c r="I99" i="102"/>
  <c r="I100" i="102"/>
  <c r="I104" i="102"/>
  <c r="I105" i="102"/>
  <c r="I106" i="102"/>
  <c r="I107" i="102"/>
  <c r="I108" i="102"/>
  <c r="I66" i="101"/>
  <c r="I67" i="101"/>
  <c r="I68" i="101"/>
  <c r="I69" i="101"/>
  <c r="I70" i="101"/>
  <c r="I71" i="101"/>
  <c r="I72" i="101"/>
  <c r="I73" i="101"/>
  <c r="I80" i="101"/>
  <c r="I81" i="101"/>
  <c r="I88" i="101"/>
  <c r="I89" i="101" s="1"/>
  <c r="I93" i="101"/>
  <c r="I94" i="101"/>
  <c r="I95" i="101"/>
  <c r="I96" i="101"/>
  <c r="I97" i="101"/>
  <c r="I98" i="101" s="1"/>
  <c r="I99" i="101"/>
  <c r="I100" i="101"/>
  <c r="I104" i="101"/>
  <c r="I105" i="101"/>
  <c r="I106" i="101"/>
  <c r="I107" i="101"/>
  <c r="I108" i="101"/>
  <c r="I66" i="100"/>
  <c r="I67" i="100"/>
  <c r="I68" i="100"/>
  <c r="I69" i="100"/>
  <c r="I70" i="100"/>
  <c r="I71" i="100"/>
  <c r="I72" i="100"/>
  <c r="I73" i="100"/>
  <c r="I80" i="100"/>
  <c r="I81" i="100"/>
  <c r="I88" i="100"/>
  <c r="I89" i="100" s="1"/>
  <c r="I93" i="100"/>
  <c r="I94" i="100"/>
  <c r="I95" i="100"/>
  <c r="I96" i="100"/>
  <c r="I97" i="100"/>
  <c r="I98" i="100" s="1"/>
  <c r="I99" i="100"/>
  <c r="I100" i="100"/>
  <c r="I104" i="100"/>
  <c r="I105" i="100"/>
  <c r="I106" i="100"/>
  <c r="I107" i="100"/>
  <c r="I108" i="100"/>
  <c r="I66" i="99"/>
  <c r="I67" i="99"/>
  <c r="I68" i="99"/>
  <c r="I69" i="99"/>
  <c r="I70" i="99"/>
  <c r="I71" i="99"/>
  <c r="I72" i="99"/>
  <c r="I73" i="99"/>
  <c r="I80" i="99"/>
  <c r="I81" i="99"/>
  <c r="I88" i="99"/>
  <c r="I89" i="99" s="1"/>
  <c r="I93" i="99"/>
  <c r="I94" i="99"/>
  <c r="I95" i="99"/>
  <c r="I96" i="99"/>
  <c r="I97" i="99"/>
  <c r="I98" i="99" s="1"/>
  <c r="I99" i="99"/>
  <c r="I100" i="99"/>
  <c r="I104" i="99"/>
  <c r="I105" i="99"/>
  <c r="I106" i="99"/>
  <c r="I107" i="99"/>
  <c r="I108" i="99"/>
  <c r="I66" i="98"/>
  <c r="I67" i="98"/>
  <c r="I68" i="98"/>
  <c r="I69" i="98"/>
  <c r="I70" i="98"/>
  <c r="I71" i="98"/>
  <c r="I72" i="98"/>
  <c r="I73" i="98"/>
  <c r="I80" i="98"/>
  <c r="I81" i="98"/>
  <c r="I88" i="98"/>
  <c r="I89" i="98" s="1"/>
  <c r="I93" i="98"/>
  <c r="I94" i="98"/>
  <c r="I95" i="98"/>
  <c r="I96" i="98"/>
  <c r="I97" i="98"/>
  <c r="I98" i="98" s="1"/>
  <c r="I99" i="98"/>
  <c r="I100" i="98"/>
  <c r="I104" i="98"/>
  <c r="I105" i="98"/>
  <c r="I106" i="98"/>
  <c r="I107" i="98"/>
  <c r="I108" i="98"/>
  <c r="I60" i="97"/>
  <c r="I61" i="97"/>
  <c r="I62" i="97"/>
  <c r="I63" i="97"/>
  <c r="I64" i="97"/>
  <c r="I65" i="97"/>
  <c r="I66" i="97"/>
  <c r="I67" i="97"/>
  <c r="I74" i="97"/>
  <c r="I75" i="97"/>
  <c r="I82" i="97"/>
  <c r="I83" i="97" s="1"/>
  <c r="I87" i="97"/>
  <c r="I88" i="97"/>
  <c r="I89" i="97"/>
  <c r="I90" i="97"/>
  <c r="I91" i="97"/>
  <c r="I92" i="97" s="1"/>
  <c r="I93" i="97"/>
  <c r="I94" i="97"/>
  <c r="I98" i="97"/>
  <c r="I99" i="97"/>
  <c r="I100" i="97"/>
  <c r="I101" i="97"/>
  <c r="I102" i="97"/>
  <c r="I60" i="96"/>
  <c r="I61" i="96"/>
  <c r="I62" i="96"/>
  <c r="I63" i="96"/>
  <c r="I64" i="96"/>
  <c r="I65" i="96"/>
  <c r="I66" i="96"/>
  <c r="I67" i="96"/>
  <c r="I74" i="96"/>
  <c r="I75" i="96"/>
  <c r="I82" i="96"/>
  <c r="I83" i="96" s="1"/>
  <c r="I87" i="96"/>
  <c r="I88" i="96"/>
  <c r="I89" i="96"/>
  <c r="I90" i="96"/>
  <c r="I91" i="96"/>
  <c r="I92" i="96" s="1"/>
  <c r="I93" i="96"/>
  <c r="I94" i="96"/>
  <c r="I98" i="96"/>
  <c r="I99" i="96"/>
  <c r="I100" i="96"/>
  <c r="I101" i="96"/>
  <c r="I102" i="96"/>
  <c r="H133" i="95"/>
  <c r="I130" i="95"/>
  <c r="I127" i="95"/>
  <c r="I126" i="95"/>
  <c r="I125" i="95"/>
  <c r="H122" i="95"/>
  <c r="H68" i="95"/>
  <c r="I54" i="95"/>
  <c r="I144" i="95" s="1"/>
  <c r="I44" i="95"/>
  <c r="I143" i="95" s="1"/>
  <c r="I32" i="95"/>
  <c r="I142" i="95" s="1"/>
  <c r="H133" i="94"/>
  <c r="I130" i="94"/>
  <c r="I127" i="94"/>
  <c r="I126" i="94"/>
  <c r="I125" i="94"/>
  <c r="H122" i="94"/>
  <c r="H68" i="94"/>
  <c r="I54" i="94"/>
  <c r="I144" i="94" s="1"/>
  <c r="I44" i="94"/>
  <c r="I143" i="94" s="1"/>
  <c r="I32" i="94"/>
  <c r="I142" i="94" s="1"/>
  <c r="H133" i="93"/>
  <c r="I130" i="93"/>
  <c r="I127" i="93"/>
  <c r="I126" i="93"/>
  <c r="I125" i="93"/>
  <c r="H122" i="93"/>
  <c r="H68" i="93"/>
  <c r="I54" i="93"/>
  <c r="I144" i="93" s="1"/>
  <c r="I44" i="93"/>
  <c r="I143" i="93" s="1"/>
  <c r="I32" i="93"/>
  <c r="I142" i="93" s="1"/>
  <c r="H133" i="92"/>
  <c r="I130" i="92"/>
  <c r="I127" i="92"/>
  <c r="I126" i="92"/>
  <c r="I125" i="92"/>
  <c r="H122" i="92"/>
  <c r="H68" i="92"/>
  <c r="I54" i="92"/>
  <c r="I144" i="92" s="1"/>
  <c r="I44" i="92"/>
  <c r="I143" i="92" s="1"/>
  <c r="I32" i="92"/>
  <c r="I142" i="92" s="1"/>
  <c r="H133" i="91"/>
  <c r="I130" i="91"/>
  <c r="I127" i="91"/>
  <c r="I126" i="91"/>
  <c r="I125" i="91"/>
  <c r="H122" i="91"/>
  <c r="H68" i="91"/>
  <c r="I54" i="91"/>
  <c r="I144" i="91" s="1"/>
  <c r="I44" i="91"/>
  <c r="I143" i="91" s="1"/>
  <c r="I32" i="91"/>
  <c r="I142" i="91" s="1"/>
  <c r="H133" i="90"/>
  <c r="I130" i="90"/>
  <c r="I127" i="90"/>
  <c r="I126" i="90"/>
  <c r="I125" i="90"/>
  <c r="H122" i="90"/>
  <c r="H68" i="90"/>
  <c r="I54" i="90"/>
  <c r="I144" i="90" s="1"/>
  <c r="I44" i="90"/>
  <c r="I143" i="90" s="1"/>
  <c r="I32" i="90"/>
  <c r="I142" i="90" s="1"/>
  <c r="H133" i="89"/>
  <c r="I130" i="89"/>
  <c r="I127" i="89"/>
  <c r="I126" i="89"/>
  <c r="I125" i="89"/>
  <c r="H122" i="89"/>
  <c r="H68" i="89"/>
  <c r="I54" i="89"/>
  <c r="I144" i="89" s="1"/>
  <c r="I44" i="89"/>
  <c r="I143" i="89" s="1"/>
  <c r="I32" i="89"/>
  <c r="I142" i="89" s="1"/>
  <c r="H133" i="88"/>
  <c r="I130" i="88"/>
  <c r="I127" i="88"/>
  <c r="I126" i="88"/>
  <c r="I125" i="88"/>
  <c r="H122" i="88"/>
  <c r="H68" i="88"/>
  <c r="I54" i="88"/>
  <c r="I144" i="88" s="1"/>
  <c r="I44" i="88"/>
  <c r="I143" i="88" s="1"/>
  <c r="I32" i="88"/>
  <c r="I142" i="88" s="1"/>
  <c r="H139" i="87"/>
  <c r="I136" i="87"/>
  <c r="I133" i="87"/>
  <c r="I132" i="87"/>
  <c r="I131" i="87"/>
  <c r="H128" i="87"/>
  <c r="H74" i="87"/>
  <c r="I60" i="87"/>
  <c r="I150" i="87" s="1"/>
  <c r="I50" i="87"/>
  <c r="I149" i="87" s="1"/>
  <c r="I38" i="87"/>
  <c r="I148" i="87" s="1"/>
  <c r="H139" i="86"/>
  <c r="I136" i="86"/>
  <c r="I133" i="86"/>
  <c r="I132" i="86"/>
  <c r="I131" i="86"/>
  <c r="H128" i="86"/>
  <c r="H74" i="86"/>
  <c r="I60" i="86"/>
  <c r="I150" i="86" s="1"/>
  <c r="I50" i="86"/>
  <c r="I149" i="86" s="1"/>
  <c r="I38" i="86"/>
  <c r="I148" i="86" s="1"/>
  <c r="H139" i="85"/>
  <c r="I136" i="85"/>
  <c r="I133" i="85"/>
  <c r="I132" i="85"/>
  <c r="I131" i="85"/>
  <c r="H128" i="85"/>
  <c r="H74" i="85"/>
  <c r="I60" i="85"/>
  <c r="I150" i="85" s="1"/>
  <c r="I50" i="85"/>
  <c r="I149" i="85" s="1"/>
  <c r="I38" i="85"/>
  <c r="I148" i="85" s="1"/>
  <c r="I139" i="85" l="1"/>
  <c r="I139" i="86"/>
  <c r="I139" i="87"/>
  <c r="I133" i="88"/>
  <c r="I133" i="89"/>
  <c r="I133" i="90"/>
  <c r="I133" i="91"/>
  <c r="I133" i="92"/>
  <c r="I133" i="94"/>
  <c r="I133" i="93"/>
  <c r="I133" i="95"/>
  <c r="I137" i="116"/>
  <c r="I153" i="116" s="1"/>
  <c r="I151" i="115"/>
  <c r="I152" i="115" s="1"/>
  <c r="I124" i="115"/>
  <c r="I125" i="115" s="1"/>
  <c r="I126" i="115" s="1"/>
  <c r="I127" i="115" s="1"/>
  <c r="I128" i="115" s="1"/>
  <c r="I151" i="114"/>
  <c r="I152" i="114" s="1"/>
  <c r="I124" i="114"/>
  <c r="I125" i="114" s="1"/>
  <c r="I126" i="114" s="1"/>
  <c r="I127" i="114" s="1"/>
  <c r="I128" i="114" s="1"/>
  <c r="I151" i="113"/>
  <c r="I152" i="113" s="1"/>
  <c r="I124" i="113"/>
  <c r="I125" i="113" s="1"/>
  <c r="I126" i="113" s="1"/>
  <c r="I127" i="113" s="1"/>
  <c r="I128" i="113" s="1"/>
  <c r="I121" i="112"/>
  <c r="I121" i="111"/>
  <c r="I121" i="110"/>
  <c r="I121" i="109"/>
  <c r="I121" i="108"/>
  <c r="I121" i="107"/>
  <c r="I121" i="106"/>
  <c r="I121" i="105"/>
  <c r="I121" i="104"/>
  <c r="I104" i="103"/>
  <c r="I95" i="103"/>
  <c r="I112" i="103" s="1"/>
  <c r="I84" i="103"/>
  <c r="I111" i="103" s="1"/>
  <c r="I76" i="103"/>
  <c r="I68" i="103"/>
  <c r="I109" i="103" s="1"/>
  <c r="I110" i="102"/>
  <c r="I101" i="102"/>
  <c r="I118" i="102" s="1"/>
  <c r="I90" i="102"/>
  <c r="I117" i="102" s="1"/>
  <c r="I82" i="102"/>
  <c r="I74" i="102"/>
  <c r="I115" i="102" s="1"/>
  <c r="I110" i="101"/>
  <c r="I101" i="101"/>
  <c r="I118" i="101" s="1"/>
  <c r="I90" i="101"/>
  <c r="I117" i="101" s="1"/>
  <c r="I82" i="101"/>
  <c r="I74" i="101"/>
  <c r="I115" i="101" s="1"/>
  <c r="I110" i="100"/>
  <c r="I101" i="100"/>
  <c r="I118" i="100" s="1"/>
  <c r="I90" i="100"/>
  <c r="I117" i="100" s="1"/>
  <c r="I82" i="100"/>
  <c r="I74" i="100"/>
  <c r="I115" i="100" s="1"/>
  <c r="I110" i="99"/>
  <c r="I101" i="99"/>
  <c r="I118" i="99" s="1"/>
  <c r="I90" i="99"/>
  <c r="I117" i="99" s="1"/>
  <c r="I82" i="99"/>
  <c r="I74" i="99"/>
  <c r="I115" i="99" s="1"/>
  <c r="I110" i="98"/>
  <c r="I101" i="98"/>
  <c r="I118" i="98" s="1"/>
  <c r="I90" i="98"/>
  <c r="I117" i="98" s="1"/>
  <c r="I82" i="98"/>
  <c r="I74" i="98"/>
  <c r="I115" i="98" s="1"/>
  <c r="I104" i="97"/>
  <c r="I95" i="97"/>
  <c r="I112" i="97" s="1"/>
  <c r="I84" i="97"/>
  <c r="I111" i="97" s="1"/>
  <c r="I76" i="97"/>
  <c r="I68" i="97"/>
  <c r="I109" i="97" s="1"/>
  <c r="I104" i="96"/>
  <c r="I95" i="96"/>
  <c r="I112" i="96" s="1"/>
  <c r="I84" i="96"/>
  <c r="I111" i="96" s="1"/>
  <c r="I76" i="96"/>
  <c r="I68" i="96"/>
  <c r="I109" i="96" s="1"/>
  <c r="I60" i="95"/>
  <c r="I61" i="95"/>
  <c r="I62" i="95"/>
  <c r="I63" i="95"/>
  <c r="I64" i="95"/>
  <c r="I65" i="95"/>
  <c r="I66" i="95"/>
  <c r="I67" i="95"/>
  <c r="I74" i="95"/>
  <c r="I75" i="95"/>
  <c r="I82" i="95"/>
  <c r="I83" i="95" s="1"/>
  <c r="I87" i="95"/>
  <c r="I88" i="95"/>
  <c r="I89" i="95"/>
  <c r="I90" i="95"/>
  <c r="I91" i="95"/>
  <c r="I92" i="95" s="1"/>
  <c r="I93" i="95"/>
  <c r="I94" i="95"/>
  <c r="I98" i="95"/>
  <c r="I99" i="95"/>
  <c r="I100" i="95"/>
  <c r="I101" i="95"/>
  <c r="I102" i="95"/>
  <c r="I60" i="94"/>
  <c r="I61" i="94"/>
  <c r="I62" i="94"/>
  <c r="I63" i="94"/>
  <c r="I64" i="94"/>
  <c r="I65" i="94"/>
  <c r="I66" i="94"/>
  <c r="I67" i="94"/>
  <c r="I74" i="94"/>
  <c r="I75" i="94"/>
  <c r="I82" i="94"/>
  <c r="I83" i="94" s="1"/>
  <c r="I87" i="94"/>
  <c r="I88" i="94"/>
  <c r="I89" i="94"/>
  <c r="I90" i="94"/>
  <c r="I91" i="94"/>
  <c r="I92" i="94" s="1"/>
  <c r="I93" i="94"/>
  <c r="I94" i="94"/>
  <c r="I98" i="94"/>
  <c r="I99" i="94"/>
  <c r="I100" i="94"/>
  <c r="I101" i="94"/>
  <c r="I102" i="94"/>
  <c r="I60" i="93"/>
  <c r="I61" i="93"/>
  <c r="I62" i="93"/>
  <c r="I63" i="93"/>
  <c r="I64" i="93"/>
  <c r="I65" i="93"/>
  <c r="I66" i="93"/>
  <c r="I67" i="93"/>
  <c r="I74" i="93"/>
  <c r="I75" i="93"/>
  <c r="I82" i="93"/>
  <c r="I83" i="93" s="1"/>
  <c r="I87" i="93"/>
  <c r="I88" i="93"/>
  <c r="I89" i="93"/>
  <c r="I90" i="93"/>
  <c r="I91" i="93"/>
  <c r="I92" i="93" s="1"/>
  <c r="I93" i="93"/>
  <c r="I94" i="93"/>
  <c r="I98" i="93"/>
  <c r="I99" i="93"/>
  <c r="I100" i="93"/>
  <c r="I101" i="93"/>
  <c r="I102" i="93"/>
  <c r="I60" i="92"/>
  <c r="I61" i="92"/>
  <c r="I62" i="92"/>
  <c r="I63" i="92"/>
  <c r="I64" i="92"/>
  <c r="I65" i="92"/>
  <c r="I66" i="92"/>
  <c r="I67" i="92"/>
  <c r="I74" i="92"/>
  <c r="I75" i="92"/>
  <c r="I82" i="92"/>
  <c r="I83" i="92" s="1"/>
  <c r="I87" i="92"/>
  <c r="I88" i="92"/>
  <c r="I89" i="92"/>
  <c r="I90" i="92"/>
  <c r="I91" i="92"/>
  <c r="I92" i="92" s="1"/>
  <c r="I93" i="92"/>
  <c r="I94" i="92"/>
  <c r="I98" i="92"/>
  <c r="I99" i="92"/>
  <c r="I100" i="92"/>
  <c r="I101" i="92"/>
  <c r="I102" i="92"/>
  <c r="I60" i="91"/>
  <c r="I61" i="91"/>
  <c r="I62" i="91"/>
  <c r="I63" i="91"/>
  <c r="I64" i="91"/>
  <c r="I65" i="91"/>
  <c r="I66" i="91"/>
  <c r="I67" i="91"/>
  <c r="I74" i="91"/>
  <c r="I75" i="91"/>
  <c r="I82" i="91"/>
  <c r="I83" i="91" s="1"/>
  <c r="I87" i="91"/>
  <c r="I88" i="91"/>
  <c r="I89" i="91"/>
  <c r="I90" i="91"/>
  <c r="I91" i="91"/>
  <c r="I92" i="91" s="1"/>
  <c r="I93" i="91"/>
  <c r="I94" i="91"/>
  <c r="I98" i="91"/>
  <c r="I99" i="91"/>
  <c r="I100" i="91"/>
  <c r="I101" i="91"/>
  <c r="I102" i="91"/>
  <c r="I60" i="90"/>
  <c r="I61" i="90"/>
  <c r="I62" i="90"/>
  <c r="I63" i="90"/>
  <c r="I64" i="90"/>
  <c r="I65" i="90"/>
  <c r="I66" i="90"/>
  <c r="I67" i="90"/>
  <c r="I74" i="90"/>
  <c r="I75" i="90"/>
  <c r="I82" i="90"/>
  <c r="I83" i="90" s="1"/>
  <c r="I87" i="90"/>
  <c r="I88" i="90"/>
  <c r="I89" i="90"/>
  <c r="I90" i="90"/>
  <c r="I91" i="90"/>
  <c r="I92" i="90" s="1"/>
  <c r="I93" i="90"/>
  <c r="I94" i="90"/>
  <c r="I98" i="90"/>
  <c r="I99" i="90"/>
  <c r="I100" i="90"/>
  <c r="I101" i="90"/>
  <c r="I102" i="90"/>
  <c r="I60" i="89"/>
  <c r="I61" i="89"/>
  <c r="I62" i="89"/>
  <c r="I63" i="89"/>
  <c r="I64" i="89"/>
  <c r="I65" i="89"/>
  <c r="I66" i="89"/>
  <c r="I67" i="89"/>
  <c r="I74" i="89"/>
  <c r="I75" i="89"/>
  <c r="I82" i="89"/>
  <c r="I83" i="89" s="1"/>
  <c r="I87" i="89"/>
  <c r="I88" i="89"/>
  <c r="I89" i="89"/>
  <c r="I90" i="89"/>
  <c r="I91" i="89"/>
  <c r="I92" i="89" s="1"/>
  <c r="I93" i="89"/>
  <c r="I94" i="89"/>
  <c r="I98" i="89"/>
  <c r="I99" i="89"/>
  <c r="I100" i="89"/>
  <c r="I101" i="89"/>
  <c r="I102" i="89"/>
  <c r="I60" i="88"/>
  <c r="I61" i="88"/>
  <c r="I62" i="88"/>
  <c r="I63" i="88"/>
  <c r="I64" i="88"/>
  <c r="I65" i="88"/>
  <c r="I66" i="88"/>
  <c r="I67" i="88"/>
  <c r="I74" i="88"/>
  <c r="I75" i="88"/>
  <c r="I82" i="88"/>
  <c r="I83" i="88" s="1"/>
  <c r="I87" i="88"/>
  <c r="I88" i="88"/>
  <c r="I89" i="88"/>
  <c r="I90" i="88"/>
  <c r="I91" i="88"/>
  <c r="I92" i="88" s="1"/>
  <c r="I93" i="88"/>
  <c r="I94" i="88"/>
  <c r="I98" i="88"/>
  <c r="I99" i="88"/>
  <c r="I100" i="88"/>
  <c r="I101" i="88"/>
  <c r="I102" i="88"/>
  <c r="I66" i="87"/>
  <c r="I67" i="87"/>
  <c r="I68" i="87"/>
  <c r="I69" i="87"/>
  <c r="I70" i="87"/>
  <c r="I71" i="87"/>
  <c r="I72" i="87"/>
  <c r="I73" i="87"/>
  <c r="I80" i="87"/>
  <c r="I81" i="87"/>
  <c r="I88" i="87"/>
  <c r="I89" i="87" s="1"/>
  <c r="I93" i="87"/>
  <c r="I94" i="87"/>
  <c r="I95" i="87"/>
  <c r="I96" i="87"/>
  <c r="I97" i="87"/>
  <c r="I98" i="87" s="1"/>
  <c r="I99" i="87"/>
  <c r="I100" i="87"/>
  <c r="I104" i="87"/>
  <c r="I105" i="87"/>
  <c r="I106" i="87"/>
  <c r="I107" i="87"/>
  <c r="I108" i="87"/>
  <c r="I66" i="86"/>
  <c r="I67" i="86"/>
  <c r="I68" i="86"/>
  <c r="I69" i="86"/>
  <c r="I70" i="86"/>
  <c r="I71" i="86"/>
  <c r="I72" i="86"/>
  <c r="I73" i="86"/>
  <c r="I80" i="86"/>
  <c r="I81" i="86"/>
  <c r="I88" i="86"/>
  <c r="I89" i="86" s="1"/>
  <c r="I93" i="86"/>
  <c r="I94" i="86"/>
  <c r="I95" i="86"/>
  <c r="I96" i="86"/>
  <c r="I97" i="86"/>
  <c r="I98" i="86" s="1"/>
  <c r="I99" i="86"/>
  <c r="I100" i="86"/>
  <c r="I104" i="86"/>
  <c r="I105" i="86"/>
  <c r="I106" i="86"/>
  <c r="I107" i="86"/>
  <c r="I108" i="86"/>
  <c r="I66" i="85"/>
  <c r="I67" i="85"/>
  <c r="I68" i="85"/>
  <c r="I69" i="85"/>
  <c r="I70" i="85"/>
  <c r="I71" i="85"/>
  <c r="I72" i="85"/>
  <c r="I73" i="85"/>
  <c r="I80" i="85"/>
  <c r="I81" i="85"/>
  <c r="I88" i="85"/>
  <c r="I89" i="85" s="1"/>
  <c r="I93" i="85"/>
  <c r="I94" i="85"/>
  <c r="I95" i="85"/>
  <c r="I96" i="85"/>
  <c r="I97" i="85"/>
  <c r="I98" i="85" s="1"/>
  <c r="I99" i="85"/>
  <c r="I100" i="85"/>
  <c r="I104" i="85"/>
  <c r="I105" i="85"/>
  <c r="I106" i="85"/>
  <c r="I107" i="85"/>
  <c r="I108" i="85"/>
  <c r="H139" i="84"/>
  <c r="I136" i="84"/>
  <c r="I133" i="84"/>
  <c r="I132" i="84"/>
  <c r="I131" i="84"/>
  <c r="H128" i="84"/>
  <c r="H74" i="84"/>
  <c r="I60" i="84"/>
  <c r="I150" i="84" s="1"/>
  <c r="I50" i="84"/>
  <c r="I149" i="84" s="1"/>
  <c r="I38" i="84"/>
  <c r="I148" i="84" s="1"/>
  <c r="H139" i="83"/>
  <c r="I136" i="83"/>
  <c r="I133" i="83"/>
  <c r="I132" i="83"/>
  <c r="I131" i="83"/>
  <c r="H74" i="83"/>
  <c r="I60" i="83"/>
  <c r="I150" i="83" s="1"/>
  <c r="I50" i="83"/>
  <c r="I149" i="83" s="1"/>
  <c r="I38" i="83"/>
  <c r="I148" i="83" s="1"/>
  <c r="H139" i="82"/>
  <c r="I136" i="82"/>
  <c r="I133" i="82"/>
  <c r="I132" i="82"/>
  <c r="I131" i="82"/>
  <c r="H128" i="82"/>
  <c r="H74" i="82"/>
  <c r="I60" i="82"/>
  <c r="I150" i="82" s="1"/>
  <c r="I50" i="82"/>
  <c r="I149" i="82" s="1"/>
  <c r="I38" i="82"/>
  <c r="I148" i="82" s="1"/>
  <c r="H139" i="81"/>
  <c r="I136" i="81"/>
  <c r="I133" i="81"/>
  <c r="I132" i="81"/>
  <c r="I131" i="81"/>
  <c r="H128" i="81"/>
  <c r="H74" i="81"/>
  <c r="I60" i="81"/>
  <c r="I150" i="81" s="1"/>
  <c r="I50" i="81"/>
  <c r="I149" i="81" s="1"/>
  <c r="I38" i="81"/>
  <c r="I148" i="81" s="1"/>
  <c r="I139" i="83" l="1"/>
  <c r="I139" i="84"/>
  <c r="I137" i="115"/>
  <c r="I153" i="115" s="1"/>
  <c r="I137" i="114"/>
  <c r="I153" i="114" s="1"/>
  <c r="I137" i="113"/>
  <c r="I153" i="113" s="1"/>
  <c r="I151" i="112"/>
  <c r="I152" i="112" s="1"/>
  <c r="I124" i="112"/>
  <c r="I125" i="112" s="1"/>
  <c r="I126" i="112" s="1"/>
  <c r="I127" i="112" s="1"/>
  <c r="I128" i="112" s="1"/>
  <c r="I151" i="111"/>
  <c r="I152" i="111" s="1"/>
  <c r="I124" i="111"/>
  <c r="I125" i="111" s="1"/>
  <c r="I126" i="111" s="1"/>
  <c r="I127" i="111" s="1"/>
  <c r="I128" i="111" s="1"/>
  <c r="I151" i="110"/>
  <c r="I152" i="110" s="1"/>
  <c r="I124" i="110"/>
  <c r="I125" i="110" s="1"/>
  <c r="I126" i="110" s="1"/>
  <c r="I127" i="110" s="1"/>
  <c r="I128" i="110" s="1"/>
  <c r="I151" i="109"/>
  <c r="I152" i="109" s="1"/>
  <c r="I124" i="109"/>
  <c r="I125" i="109" s="1"/>
  <c r="I126" i="109" s="1"/>
  <c r="I127" i="109" s="1"/>
  <c r="I128" i="109" s="1"/>
  <c r="I151" i="108"/>
  <c r="I152" i="108" s="1"/>
  <c r="I124" i="108"/>
  <c r="I125" i="108" s="1"/>
  <c r="I126" i="108" s="1"/>
  <c r="I127" i="108" s="1"/>
  <c r="I128" i="108" s="1"/>
  <c r="I151" i="107"/>
  <c r="I152" i="107" s="1"/>
  <c r="I124" i="107"/>
  <c r="I125" i="107" s="1"/>
  <c r="I126" i="107" s="1"/>
  <c r="I127" i="107" s="1"/>
  <c r="I128" i="107" s="1"/>
  <c r="I151" i="106"/>
  <c r="I152" i="106" s="1"/>
  <c r="I124" i="106"/>
  <c r="I125" i="106" s="1"/>
  <c r="I126" i="106" s="1"/>
  <c r="I127" i="106" s="1"/>
  <c r="I128" i="106" s="1"/>
  <c r="I151" i="105"/>
  <c r="I152" i="105" s="1"/>
  <c r="I124" i="105"/>
  <c r="I125" i="105" s="1"/>
  <c r="I126" i="105" s="1"/>
  <c r="I127" i="105" s="1"/>
  <c r="I128" i="105" s="1"/>
  <c r="I151" i="104"/>
  <c r="I152" i="104" s="1"/>
  <c r="I124" i="104"/>
  <c r="I125" i="104" s="1"/>
  <c r="I126" i="104" s="1"/>
  <c r="I127" i="104" s="1"/>
  <c r="I128" i="104" s="1"/>
  <c r="I139" i="81"/>
  <c r="I139" i="82"/>
  <c r="I77" i="103"/>
  <c r="I78" i="103" s="1"/>
  <c r="I110" i="103" s="1"/>
  <c r="I105" i="103"/>
  <c r="I106" i="103" s="1"/>
  <c r="I113" i="103" s="1"/>
  <c r="I83" i="102"/>
  <c r="I84" i="102" s="1"/>
  <c r="I116" i="102" s="1"/>
  <c r="I111" i="102"/>
  <c r="I112" i="102" s="1"/>
  <c r="I119" i="102" s="1"/>
  <c r="I83" i="101"/>
  <c r="I84" i="101" s="1"/>
  <c r="I116" i="101" s="1"/>
  <c r="I111" i="101"/>
  <c r="I112" i="101" s="1"/>
  <c r="I119" i="101" s="1"/>
  <c r="I83" i="100"/>
  <c r="I84" i="100" s="1"/>
  <c r="I116" i="100" s="1"/>
  <c r="I111" i="100"/>
  <c r="I112" i="100" s="1"/>
  <c r="I119" i="100" s="1"/>
  <c r="I83" i="99"/>
  <c r="I84" i="99" s="1"/>
  <c r="I116" i="99" s="1"/>
  <c r="I111" i="99"/>
  <c r="I112" i="99" s="1"/>
  <c r="I119" i="99" s="1"/>
  <c r="I83" i="98"/>
  <c r="I84" i="98" s="1"/>
  <c r="I116" i="98" s="1"/>
  <c r="I111" i="98"/>
  <c r="I112" i="98" s="1"/>
  <c r="I119" i="98" s="1"/>
  <c r="I77" i="97"/>
  <c r="I78" i="97" s="1"/>
  <c r="I110" i="97" s="1"/>
  <c r="I105" i="97"/>
  <c r="I106" i="97" s="1"/>
  <c r="I113" i="97" s="1"/>
  <c r="I77" i="96"/>
  <c r="I78" i="96" s="1"/>
  <c r="I110" i="96" s="1"/>
  <c r="I105" i="96"/>
  <c r="I106" i="96" s="1"/>
  <c r="I113" i="96" s="1"/>
  <c r="I104" i="95"/>
  <c r="I95" i="95"/>
  <c r="I112" i="95" s="1"/>
  <c r="I84" i="95"/>
  <c r="I111" i="95" s="1"/>
  <c r="I76" i="95"/>
  <c r="I68" i="95"/>
  <c r="I109" i="95" s="1"/>
  <c r="I104" i="94"/>
  <c r="I95" i="94"/>
  <c r="I112" i="94" s="1"/>
  <c r="I84" i="94"/>
  <c r="I111" i="94" s="1"/>
  <c r="I76" i="94"/>
  <c r="I68" i="94"/>
  <c r="I109" i="94" s="1"/>
  <c r="I104" i="93"/>
  <c r="I95" i="93"/>
  <c r="I112" i="93" s="1"/>
  <c r="I84" i="93"/>
  <c r="I111" i="93" s="1"/>
  <c r="I76" i="93"/>
  <c r="I68" i="93"/>
  <c r="I109" i="93" s="1"/>
  <c r="I104" i="92"/>
  <c r="I95" i="92"/>
  <c r="I112" i="92" s="1"/>
  <c r="I84" i="92"/>
  <c r="I111" i="92" s="1"/>
  <c r="I76" i="92"/>
  <c r="I68" i="92"/>
  <c r="I109" i="92" s="1"/>
  <c r="I104" i="91"/>
  <c r="I95" i="91"/>
  <c r="I112" i="91" s="1"/>
  <c r="I84" i="91"/>
  <c r="I111" i="91" s="1"/>
  <c r="I76" i="91"/>
  <c r="I68" i="91"/>
  <c r="I109" i="91" s="1"/>
  <c r="I104" i="90"/>
  <c r="I95" i="90"/>
  <c r="I112" i="90" s="1"/>
  <c r="I84" i="90"/>
  <c r="I111" i="90" s="1"/>
  <c r="I76" i="90"/>
  <c r="I68" i="90"/>
  <c r="I109" i="90" s="1"/>
  <c r="I104" i="89"/>
  <c r="I95" i="89"/>
  <c r="I112" i="89" s="1"/>
  <c r="I84" i="89"/>
  <c r="I111" i="89" s="1"/>
  <c r="I76" i="89"/>
  <c r="I68" i="89"/>
  <c r="I109" i="89" s="1"/>
  <c r="I104" i="88"/>
  <c r="I95" i="88"/>
  <c r="I112" i="88" s="1"/>
  <c r="I84" i="88"/>
  <c r="I111" i="88" s="1"/>
  <c r="I76" i="88"/>
  <c r="I68" i="88"/>
  <c r="I109" i="88" s="1"/>
  <c r="I110" i="87"/>
  <c r="I101" i="87"/>
  <c r="I118" i="87" s="1"/>
  <c r="I90" i="87"/>
  <c r="I117" i="87" s="1"/>
  <c r="I82" i="87"/>
  <c r="I74" i="87"/>
  <c r="I115" i="87" s="1"/>
  <c r="I110" i="86"/>
  <c r="I101" i="86"/>
  <c r="I118" i="86" s="1"/>
  <c r="I90" i="86"/>
  <c r="I117" i="86" s="1"/>
  <c r="I82" i="86"/>
  <c r="I74" i="86"/>
  <c r="I115" i="86" s="1"/>
  <c r="I110" i="85"/>
  <c r="I101" i="85"/>
  <c r="I118" i="85" s="1"/>
  <c r="I90" i="85"/>
  <c r="I117" i="85" s="1"/>
  <c r="I82" i="85"/>
  <c r="I74" i="85"/>
  <c r="I115" i="85" s="1"/>
  <c r="I66" i="84"/>
  <c r="I67" i="84"/>
  <c r="I68" i="84"/>
  <c r="I69" i="84"/>
  <c r="I70" i="84"/>
  <c r="I71" i="84"/>
  <c r="I72" i="84"/>
  <c r="I73" i="84"/>
  <c r="I80" i="84"/>
  <c r="I81" i="84"/>
  <c r="I88" i="84"/>
  <c r="I89" i="84" s="1"/>
  <c r="I93" i="84"/>
  <c r="I94" i="84"/>
  <c r="I95" i="84"/>
  <c r="I96" i="84"/>
  <c r="I97" i="84"/>
  <c r="I98" i="84" s="1"/>
  <c r="I99" i="84"/>
  <c r="I100" i="84"/>
  <c r="I104" i="84"/>
  <c r="I105" i="84"/>
  <c r="I106" i="84"/>
  <c r="I107" i="84"/>
  <c r="I108" i="84"/>
  <c r="I66" i="83"/>
  <c r="I67" i="83"/>
  <c r="I68" i="83"/>
  <c r="I69" i="83"/>
  <c r="I70" i="83"/>
  <c r="I71" i="83"/>
  <c r="I72" i="83"/>
  <c r="I73" i="83"/>
  <c r="I80" i="83"/>
  <c r="I81" i="83"/>
  <c r="I88" i="83"/>
  <c r="I89" i="83" s="1"/>
  <c r="I93" i="83"/>
  <c r="I94" i="83"/>
  <c r="I95" i="83"/>
  <c r="I96" i="83"/>
  <c r="I97" i="83"/>
  <c r="I98" i="83" s="1"/>
  <c r="I99" i="83"/>
  <c r="I100" i="83"/>
  <c r="I104" i="83"/>
  <c r="I105" i="83"/>
  <c r="I106" i="83"/>
  <c r="I107" i="83"/>
  <c r="I108" i="83"/>
  <c r="I66" i="82"/>
  <c r="I67" i="82"/>
  <c r="I68" i="82"/>
  <c r="I69" i="82"/>
  <c r="I70" i="82"/>
  <c r="I71" i="82"/>
  <c r="I72" i="82"/>
  <c r="I73" i="82"/>
  <c r="I80" i="82"/>
  <c r="I81" i="82"/>
  <c r="I88" i="82"/>
  <c r="I89" i="82" s="1"/>
  <c r="I93" i="82"/>
  <c r="I94" i="82"/>
  <c r="I95" i="82"/>
  <c r="I96" i="82"/>
  <c r="I97" i="82"/>
  <c r="I98" i="82" s="1"/>
  <c r="I99" i="82"/>
  <c r="I100" i="82"/>
  <c r="I104" i="82"/>
  <c r="I105" i="82"/>
  <c r="I106" i="82"/>
  <c r="I107" i="82"/>
  <c r="I108" i="82"/>
  <c r="I66" i="81"/>
  <c r="I67" i="81"/>
  <c r="I68" i="81"/>
  <c r="I69" i="81"/>
  <c r="I70" i="81"/>
  <c r="I71" i="81"/>
  <c r="I72" i="81"/>
  <c r="I73" i="81"/>
  <c r="I80" i="81"/>
  <c r="I81" i="81"/>
  <c r="I88" i="81"/>
  <c r="I89" i="81" s="1"/>
  <c r="I93" i="81"/>
  <c r="I94" i="81"/>
  <c r="I95" i="81"/>
  <c r="I96" i="81"/>
  <c r="I97" i="81"/>
  <c r="I98" i="81" s="1"/>
  <c r="I99" i="81"/>
  <c r="I100" i="81"/>
  <c r="I104" i="81"/>
  <c r="I105" i="81"/>
  <c r="I106" i="81"/>
  <c r="I107" i="81"/>
  <c r="I108" i="81"/>
  <c r="H139" i="80"/>
  <c r="I136" i="80"/>
  <c r="I133" i="80"/>
  <c r="I132" i="80"/>
  <c r="I131" i="80"/>
  <c r="H128" i="80"/>
  <c r="H74" i="80"/>
  <c r="I60" i="80"/>
  <c r="I150" i="80" s="1"/>
  <c r="I50" i="80"/>
  <c r="I149" i="80" s="1"/>
  <c r="I38" i="80"/>
  <c r="I148" i="80" s="1"/>
  <c r="H139" i="79"/>
  <c r="I136" i="79"/>
  <c r="I133" i="79"/>
  <c r="I132" i="79"/>
  <c r="I131" i="79"/>
  <c r="H128" i="79"/>
  <c r="H74" i="79"/>
  <c r="I60" i="79"/>
  <c r="I150" i="79" s="1"/>
  <c r="I50" i="79"/>
  <c r="I149" i="79" s="1"/>
  <c r="I38" i="79"/>
  <c r="I148" i="79" s="1"/>
  <c r="H139" i="78"/>
  <c r="I136" i="78"/>
  <c r="I133" i="78"/>
  <c r="I132" i="78"/>
  <c r="I131" i="78"/>
  <c r="H128" i="78"/>
  <c r="H74" i="78"/>
  <c r="I60" i="78"/>
  <c r="I150" i="78" s="1"/>
  <c r="I50" i="78"/>
  <c r="I149" i="78" s="1"/>
  <c r="I38" i="78"/>
  <c r="I148" i="78" s="1"/>
  <c r="I139" i="78" l="1"/>
  <c r="I139" i="79"/>
  <c r="I137" i="112"/>
  <c r="I153" i="112" s="1"/>
  <c r="I137" i="111"/>
  <c r="I153" i="111" s="1"/>
  <c r="I137" i="110"/>
  <c r="I153" i="110" s="1"/>
  <c r="I137" i="109"/>
  <c r="I153" i="109" s="1"/>
  <c r="I137" i="108"/>
  <c r="I153" i="108" s="1"/>
  <c r="I137" i="107"/>
  <c r="I153" i="107" s="1"/>
  <c r="I137" i="106"/>
  <c r="I153" i="106" s="1"/>
  <c r="I137" i="105"/>
  <c r="I153" i="105" s="1"/>
  <c r="I137" i="104"/>
  <c r="I153" i="104" s="1"/>
  <c r="I139" i="80"/>
  <c r="I115" i="103"/>
  <c r="I121" i="102"/>
  <c r="I121" i="101"/>
  <c r="I121" i="100"/>
  <c r="I121" i="99"/>
  <c r="I121" i="98"/>
  <c r="I115" i="97"/>
  <c r="I115" i="96"/>
  <c r="I77" i="95"/>
  <c r="I78" i="95" s="1"/>
  <c r="I110" i="95" s="1"/>
  <c r="I105" i="95"/>
  <c r="I106" i="95" s="1"/>
  <c r="I113" i="95" s="1"/>
  <c r="I77" i="94"/>
  <c r="I78" i="94" s="1"/>
  <c r="I110" i="94" s="1"/>
  <c r="I105" i="94"/>
  <c r="I106" i="94" s="1"/>
  <c r="I113" i="94" s="1"/>
  <c r="I77" i="93"/>
  <c r="I78" i="93" s="1"/>
  <c r="I110" i="93" s="1"/>
  <c r="I105" i="93"/>
  <c r="I106" i="93" s="1"/>
  <c r="I113" i="93" s="1"/>
  <c r="I77" i="92"/>
  <c r="I78" i="92" s="1"/>
  <c r="I110" i="92" s="1"/>
  <c r="I105" i="92"/>
  <c r="I106" i="92" s="1"/>
  <c r="I113" i="92" s="1"/>
  <c r="I77" i="91"/>
  <c r="I78" i="91" s="1"/>
  <c r="I110" i="91" s="1"/>
  <c r="I105" i="91"/>
  <c r="I106" i="91" s="1"/>
  <c r="I113" i="91" s="1"/>
  <c r="I77" i="90"/>
  <c r="I78" i="90" s="1"/>
  <c r="I110" i="90" s="1"/>
  <c r="I105" i="90"/>
  <c r="I106" i="90" s="1"/>
  <c r="I113" i="90" s="1"/>
  <c r="I77" i="89"/>
  <c r="I78" i="89" s="1"/>
  <c r="I110" i="89" s="1"/>
  <c r="I105" i="89"/>
  <c r="I106" i="89" s="1"/>
  <c r="I113" i="89" s="1"/>
  <c r="I77" i="88"/>
  <c r="I78" i="88" s="1"/>
  <c r="I110" i="88" s="1"/>
  <c r="I105" i="88"/>
  <c r="I106" i="88" s="1"/>
  <c r="I113" i="88" s="1"/>
  <c r="I83" i="87"/>
  <c r="I84" i="87" s="1"/>
  <c r="I116" i="87" s="1"/>
  <c r="I111" i="87"/>
  <c r="I112" i="87" s="1"/>
  <c r="I119" i="87" s="1"/>
  <c r="I83" i="86"/>
  <c r="I84" i="86" s="1"/>
  <c r="I116" i="86" s="1"/>
  <c r="I111" i="86"/>
  <c r="I112" i="86" s="1"/>
  <c r="I119" i="86" s="1"/>
  <c r="I83" i="85"/>
  <c r="I84" i="85" s="1"/>
  <c r="I116" i="85" s="1"/>
  <c r="I111" i="85"/>
  <c r="I112" i="85" s="1"/>
  <c r="I119" i="85" s="1"/>
  <c r="I110" i="84"/>
  <c r="I101" i="84"/>
  <c r="I118" i="84" s="1"/>
  <c r="I90" i="84"/>
  <c r="I117" i="84" s="1"/>
  <c r="I82" i="84"/>
  <c r="I74" i="84"/>
  <c r="I115" i="84" s="1"/>
  <c r="I110" i="83"/>
  <c r="I101" i="83"/>
  <c r="I118" i="83" s="1"/>
  <c r="I90" i="83"/>
  <c r="I117" i="83" s="1"/>
  <c r="I82" i="83"/>
  <c r="I74" i="83"/>
  <c r="I115" i="83" s="1"/>
  <c r="I110" i="82"/>
  <c r="I101" i="82"/>
  <c r="I118" i="82" s="1"/>
  <c r="I90" i="82"/>
  <c r="I117" i="82" s="1"/>
  <c r="I82" i="82"/>
  <c r="I74" i="82"/>
  <c r="I115" i="82" s="1"/>
  <c r="I110" i="81"/>
  <c r="I101" i="81"/>
  <c r="I118" i="81" s="1"/>
  <c r="I90" i="81"/>
  <c r="I117" i="81" s="1"/>
  <c r="I82" i="81"/>
  <c r="I74" i="81"/>
  <c r="I115" i="81" s="1"/>
  <c r="I66" i="80"/>
  <c r="I67" i="80"/>
  <c r="I68" i="80"/>
  <c r="I69" i="80"/>
  <c r="I70" i="80"/>
  <c r="I71" i="80"/>
  <c r="I72" i="80"/>
  <c r="I73" i="80"/>
  <c r="I80" i="80"/>
  <c r="I81" i="80"/>
  <c r="I88" i="80"/>
  <c r="I89" i="80" s="1"/>
  <c r="I93" i="80"/>
  <c r="I94" i="80"/>
  <c r="I95" i="80"/>
  <c r="I96" i="80"/>
  <c r="I97" i="80"/>
  <c r="I98" i="80" s="1"/>
  <c r="I99" i="80"/>
  <c r="I100" i="80"/>
  <c r="I104" i="80"/>
  <c r="I105" i="80"/>
  <c r="I106" i="80"/>
  <c r="I107" i="80"/>
  <c r="I108" i="80"/>
  <c r="I66" i="79"/>
  <c r="I67" i="79"/>
  <c r="I68" i="79"/>
  <c r="I69" i="79"/>
  <c r="I70" i="79"/>
  <c r="I71" i="79"/>
  <c r="I72" i="79"/>
  <c r="I73" i="79"/>
  <c r="I80" i="79"/>
  <c r="I81" i="79"/>
  <c r="I88" i="79"/>
  <c r="I89" i="79" s="1"/>
  <c r="I93" i="79"/>
  <c r="I94" i="79"/>
  <c r="I95" i="79"/>
  <c r="I96" i="79"/>
  <c r="I97" i="79"/>
  <c r="I98" i="79" s="1"/>
  <c r="I99" i="79"/>
  <c r="I100" i="79"/>
  <c r="I104" i="79"/>
  <c r="I105" i="79"/>
  <c r="I106" i="79"/>
  <c r="I107" i="79"/>
  <c r="I108" i="79"/>
  <c r="I66" i="78"/>
  <c r="I67" i="78"/>
  <c r="I68" i="78"/>
  <c r="I69" i="78"/>
  <c r="I70" i="78"/>
  <c r="I71" i="78"/>
  <c r="I72" i="78"/>
  <c r="I73" i="78"/>
  <c r="I80" i="78"/>
  <c r="I81" i="78"/>
  <c r="I88" i="78"/>
  <c r="I89" i="78" s="1"/>
  <c r="I93" i="78"/>
  <c r="I94" i="78"/>
  <c r="I95" i="78"/>
  <c r="I96" i="78"/>
  <c r="I97" i="78"/>
  <c r="I98" i="78" s="1"/>
  <c r="I99" i="78"/>
  <c r="I100" i="78"/>
  <c r="I104" i="78"/>
  <c r="I105" i="78"/>
  <c r="I106" i="78"/>
  <c r="I107" i="78"/>
  <c r="I108" i="78"/>
  <c r="H139" i="77"/>
  <c r="I136" i="77"/>
  <c r="I133" i="77"/>
  <c r="I132" i="77"/>
  <c r="I131" i="77"/>
  <c r="H128" i="77"/>
  <c r="H74" i="77"/>
  <c r="I60" i="77"/>
  <c r="I150" i="77" s="1"/>
  <c r="I50" i="77"/>
  <c r="I149" i="77" s="1"/>
  <c r="I38" i="77"/>
  <c r="I148" i="77" s="1"/>
  <c r="H139" i="76"/>
  <c r="I136" i="76"/>
  <c r="I133" i="76"/>
  <c r="I132" i="76"/>
  <c r="I131" i="76"/>
  <c r="H128" i="76"/>
  <c r="H74" i="76"/>
  <c r="I60" i="76"/>
  <c r="I150" i="76" s="1"/>
  <c r="I50" i="76"/>
  <c r="I149" i="76" s="1"/>
  <c r="I38" i="76"/>
  <c r="I148" i="76" s="1"/>
  <c r="H139" i="75"/>
  <c r="I136" i="75"/>
  <c r="I133" i="75"/>
  <c r="I132" i="75"/>
  <c r="I131" i="75"/>
  <c r="H128" i="75"/>
  <c r="H74" i="75"/>
  <c r="I60" i="75"/>
  <c r="I150" i="75" s="1"/>
  <c r="I50" i="75"/>
  <c r="I149" i="75" s="1"/>
  <c r="I38" i="75"/>
  <c r="I148" i="75" s="1"/>
  <c r="H139" i="74"/>
  <c r="I136" i="74"/>
  <c r="I133" i="74"/>
  <c r="I132" i="74"/>
  <c r="I131" i="74"/>
  <c r="H128" i="74"/>
  <c r="H74" i="74"/>
  <c r="I60" i="74"/>
  <c r="I150" i="74" s="1"/>
  <c r="I50" i="74"/>
  <c r="I149" i="74" s="1"/>
  <c r="I38" i="74"/>
  <c r="I148" i="74" s="1"/>
  <c r="I139" i="75" l="1"/>
  <c r="I139" i="77"/>
  <c r="I139" i="76"/>
  <c r="I139" i="74"/>
  <c r="I145" i="103"/>
  <c r="I146" i="103" s="1"/>
  <c r="I118" i="103"/>
  <c r="I119" i="103" s="1"/>
  <c r="I120" i="103" s="1"/>
  <c r="I121" i="103" s="1"/>
  <c r="I122" i="103" s="1"/>
  <c r="I151" i="102"/>
  <c r="I152" i="102" s="1"/>
  <c r="I124" i="102"/>
  <c r="I125" i="102" s="1"/>
  <c r="I126" i="102" s="1"/>
  <c r="I127" i="102" s="1"/>
  <c r="I128" i="102" s="1"/>
  <c r="I151" i="101"/>
  <c r="I152" i="101" s="1"/>
  <c r="I124" i="101"/>
  <c r="I125" i="101" s="1"/>
  <c r="I126" i="101" s="1"/>
  <c r="I127" i="101" s="1"/>
  <c r="I128" i="101" s="1"/>
  <c r="I151" i="100"/>
  <c r="I152" i="100" s="1"/>
  <c r="I124" i="100"/>
  <c r="I125" i="100" s="1"/>
  <c r="I126" i="100" s="1"/>
  <c r="I127" i="100" s="1"/>
  <c r="I128" i="100" s="1"/>
  <c r="I151" i="99"/>
  <c r="I152" i="99" s="1"/>
  <c r="I124" i="99"/>
  <c r="I125" i="99" s="1"/>
  <c r="I126" i="99" s="1"/>
  <c r="I127" i="99" s="1"/>
  <c r="I128" i="99" s="1"/>
  <c r="I151" i="98"/>
  <c r="I152" i="98" s="1"/>
  <c r="I124" i="98"/>
  <c r="I125" i="98" s="1"/>
  <c r="I126" i="98" s="1"/>
  <c r="I127" i="98" s="1"/>
  <c r="I128" i="98" s="1"/>
  <c r="I145" i="97"/>
  <c r="I146" i="97" s="1"/>
  <c r="I118" i="97"/>
  <c r="I119" i="97" s="1"/>
  <c r="I120" i="97" s="1"/>
  <c r="I121" i="97" s="1"/>
  <c r="I122" i="97" s="1"/>
  <c r="I145" i="96"/>
  <c r="I146" i="96" s="1"/>
  <c r="I118" i="96"/>
  <c r="I119" i="96" s="1"/>
  <c r="I120" i="96" s="1"/>
  <c r="I121" i="96" s="1"/>
  <c r="I122" i="96" s="1"/>
  <c r="I115" i="95"/>
  <c r="I115" i="94"/>
  <c r="I115" i="93"/>
  <c r="I115" i="92"/>
  <c r="I115" i="91"/>
  <c r="I115" i="90"/>
  <c r="I115" i="89"/>
  <c r="I115" i="88"/>
  <c r="I121" i="87"/>
  <c r="I121" i="86"/>
  <c r="I121" i="85"/>
  <c r="I83" i="84"/>
  <c r="I84" i="84" s="1"/>
  <c r="I116" i="84" s="1"/>
  <c r="I111" i="84"/>
  <c r="I112" i="84" s="1"/>
  <c r="I119" i="84" s="1"/>
  <c r="I83" i="83"/>
  <c r="I84" i="83" s="1"/>
  <c r="I116" i="83" s="1"/>
  <c r="I111" i="83"/>
  <c r="I112" i="83" s="1"/>
  <c r="I119" i="83" s="1"/>
  <c r="I83" i="82"/>
  <c r="I84" i="82" s="1"/>
  <c r="I116" i="82" s="1"/>
  <c r="I111" i="82"/>
  <c r="I112" i="82" s="1"/>
  <c r="I119" i="82" s="1"/>
  <c r="I83" i="81"/>
  <c r="I84" i="81" s="1"/>
  <c r="I116" i="81" s="1"/>
  <c r="I111" i="81"/>
  <c r="I112" i="81" s="1"/>
  <c r="I119" i="81" s="1"/>
  <c r="I110" i="80"/>
  <c r="I101" i="80"/>
  <c r="I118" i="80" s="1"/>
  <c r="I90" i="80"/>
  <c r="I117" i="80" s="1"/>
  <c r="I82" i="80"/>
  <c r="I74" i="80"/>
  <c r="I115" i="80" s="1"/>
  <c r="I110" i="79"/>
  <c r="I101" i="79"/>
  <c r="I118" i="79" s="1"/>
  <c r="I90" i="79"/>
  <c r="I117" i="79" s="1"/>
  <c r="I82" i="79"/>
  <c r="I74" i="79"/>
  <c r="I115" i="79" s="1"/>
  <c r="I110" i="78"/>
  <c r="I101" i="78"/>
  <c r="I118" i="78" s="1"/>
  <c r="I90" i="78"/>
  <c r="I117" i="78" s="1"/>
  <c r="I82" i="78"/>
  <c r="I74" i="78"/>
  <c r="I115" i="78" s="1"/>
  <c r="I66" i="77"/>
  <c r="I67" i="77"/>
  <c r="I68" i="77"/>
  <c r="I69" i="77"/>
  <c r="I70" i="77"/>
  <c r="I71" i="77"/>
  <c r="I72" i="77"/>
  <c r="I73" i="77"/>
  <c r="I80" i="77"/>
  <c r="I81" i="77"/>
  <c r="I88" i="77"/>
  <c r="I89" i="77" s="1"/>
  <c r="I93" i="77"/>
  <c r="I94" i="77"/>
  <c r="I95" i="77"/>
  <c r="I96" i="77"/>
  <c r="I97" i="77"/>
  <c r="I98" i="77" s="1"/>
  <c r="I99" i="77"/>
  <c r="I100" i="77"/>
  <c r="I104" i="77"/>
  <c r="I105" i="77"/>
  <c r="I106" i="77"/>
  <c r="I107" i="77"/>
  <c r="I108" i="77"/>
  <c r="I66" i="76"/>
  <c r="I67" i="76"/>
  <c r="I68" i="76"/>
  <c r="I69" i="76"/>
  <c r="I70" i="76"/>
  <c r="I71" i="76"/>
  <c r="I72" i="76"/>
  <c r="I73" i="76"/>
  <c r="I80" i="76"/>
  <c r="I81" i="76"/>
  <c r="I88" i="76"/>
  <c r="I89" i="76" s="1"/>
  <c r="I93" i="76"/>
  <c r="I94" i="76"/>
  <c r="I95" i="76"/>
  <c r="I96" i="76"/>
  <c r="I97" i="76"/>
  <c r="I98" i="76" s="1"/>
  <c r="I99" i="76"/>
  <c r="I100" i="76"/>
  <c r="I104" i="76"/>
  <c r="I105" i="76"/>
  <c r="I106" i="76"/>
  <c r="I107" i="76"/>
  <c r="I108" i="76"/>
  <c r="I66" i="75"/>
  <c r="I67" i="75"/>
  <c r="I68" i="75"/>
  <c r="I69" i="75"/>
  <c r="I70" i="75"/>
  <c r="I71" i="75"/>
  <c r="I72" i="75"/>
  <c r="I73" i="75"/>
  <c r="I80" i="75"/>
  <c r="I81" i="75"/>
  <c r="I88" i="75"/>
  <c r="I89" i="75" s="1"/>
  <c r="I93" i="75"/>
  <c r="I94" i="75"/>
  <c r="I95" i="75"/>
  <c r="I96" i="75"/>
  <c r="I97" i="75"/>
  <c r="I98" i="75" s="1"/>
  <c r="I99" i="75"/>
  <c r="I100" i="75"/>
  <c r="I104" i="75"/>
  <c r="I105" i="75"/>
  <c r="I106" i="75"/>
  <c r="I107" i="75"/>
  <c r="I108" i="75"/>
  <c r="I66" i="74"/>
  <c r="I67" i="74"/>
  <c r="I68" i="74"/>
  <c r="I69" i="74"/>
  <c r="I70" i="74"/>
  <c r="I71" i="74"/>
  <c r="I72" i="74"/>
  <c r="I73" i="74"/>
  <c r="I80" i="74"/>
  <c r="I81" i="74"/>
  <c r="I88" i="74"/>
  <c r="I89" i="74" s="1"/>
  <c r="I93" i="74"/>
  <c r="I94" i="74"/>
  <c r="I95" i="74"/>
  <c r="I96" i="74"/>
  <c r="I97" i="74"/>
  <c r="I98" i="74" s="1"/>
  <c r="I99" i="74"/>
  <c r="I100" i="74"/>
  <c r="I104" i="74"/>
  <c r="I105" i="74"/>
  <c r="I106" i="74"/>
  <c r="I107" i="74"/>
  <c r="I108" i="74"/>
  <c r="H139" i="73"/>
  <c r="I136" i="73"/>
  <c r="I133" i="73"/>
  <c r="I132" i="73"/>
  <c r="I131" i="73"/>
  <c r="H128" i="73"/>
  <c r="H74" i="73"/>
  <c r="I60" i="73"/>
  <c r="I150" i="73" s="1"/>
  <c r="I50" i="73"/>
  <c r="I149" i="73" s="1"/>
  <c r="I38" i="73"/>
  <c r="I148" i="73" s="1"/>
  <c r="H139" i="72"/>
  <c r="I136" i="72"/>
  <c r="I133" i="72"/>
  <c r="I132" i="72"/>
  <c r="I131" i="72"/>
  <c r="H128" i="72"/>
  <c r="H74" i="72"/>
  <c r="I60" i="72"/>
  <c r="I150" i="72" s="1"/>
  <c r="I50" i="72"/>
  <c r="I149" i="72" s="1"/>
  <c r="I38" i="72"/>
  <c r="I148" i="72" s="1"/>
  <c r="I139" i="72" l="1"/>
  <c r="I139" i="73"/>
  <c r="I131" i="103"/>
  <c r="I147" i="103" s="1"/>
  <c r="I137" i="102"/>
  <c r="I153" i="102" s="1"/>
  <c r="I137" i="101"/>
  <c r="I153" i="101" s="1"/>
  <c r="I137" i="100"/>
  <c r="I153" i="100" s="1"/>
  <c r="I137" i="99"/>
  <c r="I153" i="99" s="1"/>
  <c r="I137" i="98"/>
  <c r="I153" i="98" s="1"/>
  <c r="I131" i="97"/>
  <c r="I147" i="97" s="1"/>
  <c r="I131" i="96"/>
  <c r="I147" i="96" s="1"/>
  <c r="I145" i="95"/>
  <c r="I146" i="95" s="1"/>
  <c r="I118" i="95"/>
  <c r="I119" i="95" s="1"/>
  <c r="I120" i="95" s="1"/>
  <c r="I121" i="95" s="1"/>
  <c r="I122" i="95" s="1"/>
  <c r="I145" i="94"/>
  <c r="I146" i="94" s="1"/>
  <c r="I118" i="94"/>
  <c r="I119" i="94" s="1"/>
  <c r="I120" i="94" s="1"/>
  <c r="I121" i="94" s="1"/>
  <c r="I122" i="94" s="1"/>
  <c r="I145" i="93"/>
  <c r="I146" i="93" s="1"/>
  <c r="I118" i="93"/>
  <c r="I119" i="93" s="1"/>
  <c r="I120" i="93" s="1"/>
  <c r="I121" i="93" s="1"/>
  <c r="I122" i="93" s="1"/>
  <c r="I145" i="92"/>
  <c r="I146" i="92" s="1"/>
  <c r="I118" i="92"/>
  <c r="I119" i="92" s="1"/>
  <c r="I120" i="92" s="1"/>
  <c r="I121" i="92" s="1"/>
  <c r="I122" i="92" s="1"/>
  <c r="I145" i="91"/>
  <c r="I146" i="91" s="1"/>
  <c r="I118" i="91"/>
  <c r="I119" i="91" s="1"/>
  <c r="I120" i="91" s="1"/>
  <c r="I121" i="91" s="1"/>
  <c r="I122" i="91" s="1"/>
  <c r="I145" i="90"/>
  <c r="I146" i="90" s="1"/>
  <c r="I118" i="90"/>
  <c r="I119" i="90" s="1"/>
  <c r="I120" i="90" s="1"/>
  <c r="I121" i="90" s="1"/>
  <c r="I122" i="90" s="1"/>
  <c r="I145" i="89"/>
  <c r="I146" i="89" s="1"/>
  <c r="I118" i="89"/>
  <c r="I119" i="89" s="1"/>
  <c r="I120" i="89" s="1"/>
  <c r="I121" i="89" s="1"/>
  <c r="I122" i="89" s="1"/>
  <c r="I145" i="88"/>
  <c r="I146" i="88" s="1"/>
  <c r="I118" i="88"/>
  <c r="I119" i="88" s="1"/>
  <c r="I120" i="88" s="1"/>
  <c r="I121" i="88" s="1"/>
  <c r="I122" i="88" s="1"/>
  <c r="I151" i="87"/>
  <c r="I152" i="87" s="1"/>
  <c r="I124" i="87"/>
  <c r="I125" i="87" s="1"/>
  <c r="I126" i="87" s="1"/>
  <c r="I127" i="87" s="1"/>
  <c r="I128" i="87" s="1"/>
  <c r="I151" i="86"/>
  <c r="I152" i="86" s="1"/>
  <c r="I124" i="86"/>
  <c r="I125" i="86" s="1"/>
  <c r="I126" i="86" s="1"/>
  <c r="I127" i="86" s="1"/>
  <c r="I128" i="86" s="1"/>
  <c r="I151" i="85"/>
  <c r="I152" i="85" s="1"/>
  <c r="I124" i="85"/>
  <c r="I125" i="85" s="1"/>
  <c r="I126" i="85" s="1"/>
  <c r="I127" i="85" s="1"/>
  <c r="I128" i="85" s="1"/>
  <c r="I121" i="84"/>
  <c r="I121" i="83"/>
  <c r="I121" i="82"/>
  <c r="I121" i="81"/>
  <c r="I83" i="80"/>
  <c r="I84" i="80" s="1"/>
  <c r="I116" i="80" s="1"/>
  <c r="I111" i="80"/>
  <c r="I112" i="80" s="1"/>
  <c r="I119" i="80" s="1"/>
  <c r="I83" i="79"/>
  <c r="I84" i="79" s="1"/>
  <c r="I116" i="79" s="1"/>
  <c r="I111" i="79"/>
  <c r="I112" i="79" s="1"/>
  <c r="I119" i="79" s="1"/>
  <c r="I83" i="78"/>
  <c r="I84" i="78" s="1"/>
  <c r="I116" i="78" s="1"/>
  <c r="I111" i="78"/>
  <c r="I112" i="78" s="1"/>
  <c r="I119" i="78" s="1"/>
  <c r="I110" i="77"/>
  <c r="I101" i="77"/>
  <c r="I118" i="77" s="1"/>
  <c r="I90" i="77"/>
  <c r="I117" i="77" s="1"/>
  <c r="I82" i="77"/>
  <c r="I74" i="77"/>
  <c r="I115" i="77" s="1"/>
  <c r="I110" i="76"/>
  <c r="I101" i="76"/>
  <c r="I118" i="76" s="1"/>
  <c r="I90" i="76"/>
  <c r="I117" i="76" s="1"/>
  <c r="I82" i="76"/>
  <c r="I74" i="76"/>
  <c r="I115" i="76" s="1"/>
  <c r="I110" i="75"/>
  <c r="I101" i="75"/>
  <c r="I118" i="75" s="1"/>
  <c r="I90" i="75"/>
  <c r="I117" i="75" s="1"/>
  <c r="I82" i="75"/>
  <c r="I74" i="75"/>
  <c r="I115" i="75" s="1"/>
  <c r="I110" i="74"/>
  <c r="I101" i="74"/>
  <c r="I118" i="74" s="1"/>
  <c r="I90" i="74"/>
  <c r="I117" i="74" s="1"/>
  <c r="I82" i="74"/>
  <c r="I74" i="74"/>
  <c r="I115" i="74" s="1"/>
  <c r="I66" i="73"/>
  <c r="I67" i="73"/>
  <c r="I68" i="73"/>
  <c r="I69" i="73"/>
  <c r="I70" i="73"/>
  <c r="I71" i="73"/>
  <c r="I72" i="73"/>
  <c r="I73" i="73"/>
  <c r="I80" i="73"/>
  <c r="I81" i="73"/>
  <c r="I88" i="73"/>
  <c r="I89" i="73" s="1"/>
  <c r="I93" i="73"/>
  <c r="I94" i="73"/>
  <c r="I95" i="73"/>
  <c r="I96" i="73"/>
  <c r="I97" i="73"/>
  <c r="I98" i="73" s="1"/>
  <c r="I99" i="73"/>
  <c r="I100" i="73"/>
  <c r="I104" i="73"/>
  <c r="I105" i="73"/>
  <c r="I106" i="73"/>
  <c r="I107" i="73"/>
  <c r="I108" i="73"/>
  <c r="I66" i="72"/>
  <c r="I67" i="72"/>
  <c r="I68" i="72"/>
  <c r="I69" i="72"/>
  <c r="I70" i="72"/>
  <c r="I71" i="72"/>
  <c r="I72" i="72"/>
  <c r="I73" i="72"/>
  <c r="I80" i="72"/>
  <c r="I81" i="72"/>
  <c r="I88" i="72"/>
  <c r="I89" i="72" s="1"/>
  <c r="I93" i="72"/>
  <c r="I94" i="72"/>
  <c r="I95" i="72"/>
  <c r="I96" i="72"/>
  <c r="I97" i="72"/>
  <c r="I98" i="72" s="1"/>
  <c r="I99" i="72"/>
  <c r="I100" i="72"/>
  <c r="I104" i="72"/>
  <c r="I105" i="72"/>
  <c r="I106" i="72"/>
  <c r="I107" i="72"/>
  <c r="I108" i="72"/>
  <c r="H139" i="71"/>
  <c r="I136" i="71"/>
  <c r="I133" i="71"/>
  <c r="I132" i="71"/>
  <c r="I131" i="71"/>
  <c r="H128" i="71"/>
  <c r="H74" i="71"/>
  <c r="I60" i="71"/>
  <c r="I150" i="71" s="1"/>
  <c r="I50" i="71"/>
  <c r="I149" i="71" s="1"/>
  <c r="I38" i="71"/>
  <c r="I148" i="71" s="1"/>
  <c r="H128" i="70"/>
  <c r="H139" i="70"/>
  <c r="I136" i="70"/>
  <c r="I133" i="70"/>
  <c r="I132" i="70"/>
  <c r="I131" i="70"/>
  <c r="H74" i="70"/>
  <c r="I60" i="70"/>
  <c r="I150" i="70" s="1"/>
  <c r="I50" i="70"/>
  <c r="I149" i="70" s="1"/>
  <c r="I38" i="70"/>
  <c r="I148" i="70" s="1"/>
  <c r="H139" i="69"/>
  <c r="I136" i="69"/>
  <c r="I133" i="69"/>
  <c r="I132" i="69"/>
  <c r="I131" i="69"/>
  <c r="H74" i="69"/>
  <c r="I60" i="69"/>
  <c r="I150" i="69" s="1"/>
  <c r="I50" i="69"/>
  <c r="I149" i="69" s="1"/>
  <c r="I38" i="69"/>
  <c r="I148" i="69" s="1"/>
  <c r="I125" i="63"/>
  <c r="I127" i="60"/>
  <c r="I127" i="59"/>
  <c r="H139" i="68"/>
  <c r="I136" i="68"/>
  <c r="I133" i="68"/>
  <c r="I132" i="68"/>
  <c r="I131" i="68"/>
  <c r="H74" i="68"/>
  <c r="I60" i="68"/>
  <c r="I150" i="68" s="1"/>
  <c r="I50" i="68"/>
  <c r="I149" i="68" s="1"/>
  <c r="I38" i="68"/>
  <c r="I148" i="68" s="1"/>
  <c r="H139" i="67"/>
  <c r="I136" i="67"/>
  <c r="I133" i="67"/>
  <c r="I132" i="67"/>
  <c r="I131" i="67"/>
  <c r="H74" i="67"/>
  <c r="I60" i="67"/>
  <c r="I150" i="67" s="1"/>
  <c r="I50" i="67"/>
  <c r="I149" i="67" s="1"/>
  <c r="I38" i="67"/>
  <c r="I148" i="67" s="1"/>
  <c r="H139" i="66"/>
  <c r="I136" i="66"/>
  <c r="I133" i="66"/>
  <c r="I132" i="66"/>
  <c r="I131" i="66"/>
  <c r="H74" i="66"/>
  <c r="I60" i="66"/>
  <c r="I150" i="66" s="1"/>
  <c r="I50" i="66"/>
  <c r="I149" i="66" s="1"/>
  <c r="I38" i="66"/>
  <c r="I148" i="66" s="1"/>
  <c r="H139" i="65"/>
  <c r="I136" i="65"/>
  <c r="I133" i="65"/>
  <c r="I132" i="65"/>
  <c r="I131" i="65"/>
  <c r="H74" i="65"/>
  <c r="I60" i="65"/>
  <c r="I150" i="65" s="1"/>
  <c r="I50" i="65"/>
  <c r="I149" i="65" s="1"/>
  <c r="I38" i="65"/>
  <c r="I148" i="65" s="1"/>
  <c r="I139" i="66" l="1"/>
  <c r="I139" i="68"/>
  <c r="I139" i="71"/>
  <c r="I139" i="70"/>
  <c r="I131" i="95"/>
  <c r="I147" i="95" s="1"/>
  <c r="I131" i="94"/>
  <c r="I147" i="94" s="1"/>
  <c r="I131" i="93"/>
  <c r="I147" i="93" s="1"/>
  <c r="I131" i="92"/>
  <c r="I147" i="92" s="1"/>
  <c r="I131" i="91"/>
  <c r="I147" i="91" s="1"/>
  <c r="I131" i="90"/>
  <c r="I147" i="90" s="1"/>
  <c r="I131" i="89"/>
  <c r="I147" i="89" s="1"/>
  <c r="I131" i="88"/>
  <c r="I147" i="88" s="1"/>
  <c r="I137" i="87"/>
  <c r="I153" i="87" s="1"/>
  <c r="I137" i="86"/>
  <c r="I153" i="86" s="1"/>
  <c r="I137" i="85"/>
  <c r="I153" i="85" s="1"/>
  <c r="I151" i="84"/>
  <c r="I152" i="84" s="1"/>
  <c r="I124" i="84"/>
  <c r="I125" i="84" s="1"/>
  <c r="I126" i="84" s="1"/>
  <c r="I127" i="84" s="1"/>
  <c r="I128" i="84" s="1"/>
  <c r="I151" i="83"/>
  <c r="I152" i="83" s="1"/>
  <c r="I124" i="83"/>
  <c r="I125" i="83" s="1"/>
  <c r="I126" i="83" s="1"/>
  <c r="I127" i="83" s="1"/>
  <c r="I128" i="83" s="1"/>
  <c r="I151" i="82"/>
  <c r="I152" i="82" s="1"/>
  <c r="I124" i="82"/>
  <c r="I125" i="82" s="1"/>
  <c r="I126" i="82" s="1"/>
  <c r="I127" i="82" s="1"/>
  <c r="I128" i="82" s="1"/>
  <c r="I151" i="81"/>
  <c r="I152" i="81" s="1"/>
  <c r="I124" i="81"/>
  <c r="I125" i="81" s="1"/>
  <c r="I126" i="81" s="1"/>
  <c r="I127" i="81" s="1"/>
  <c r="I128" i="81" s="1"/>
  <c r="I121" i="80"/>
  <c r="I121" i="79"/>
  <c r="I121" i="78"/>
  <c r="I83" i="77"/>
  <c r="I84" i="77" s="1"/>
  <c r="I116" i="77" s="1"/>
  <c r="I111" i="77"/>
  <c r="I112" i="77" s="1"/>
  <c r="I119" i="77" s="1"/>
  <c r="I83" i="76"/>
  <c r="I84" i="76" s="1"/>
  <c r="I116" i="76" s="1"/>
  <c r="I111" i="76"/>
  <c r="I112" i="76" s="1"/>
  <c r="I119" i="76" s="1"/>
  <c r="I83" i="75"/>
  <c r="I84" i="75" s="1"/>
  <c r="I116" i="75" s="1"/>
  <c r="I111" i="75"/>
  <c r="I112" i="75" s="1"/>
  <c r="I119" i="75" s="1"/>
  <c r="I83" i="74"/>
  <c r="I84" i="74" s="1"/>
  <c r="I116" i="74" s="1"/>
  <c r="I111" i="74"/>
  <c r="I112" i="74" s="1"/>
  <c r="I119" i="74" s="1"/>
  <c r="I110" i="73"/>
  <c r="I101" i="73"/>
  <c r="I118" i="73" s="1"/>
  <c r="I90" i="73"/>
  <c r="I117" i="73" s="1"/>
  <c r="I82" i="73"/>
  <c r="I74" i="73"/>
  <c r="I115" i="73" s="1"/>
  <c r="I110" i="72"/>
  <c r="I101" i="72"/>
  <c r="I118" i="72" s="1"/>
  <c r="I90" i="72"/>
  <c r="I117" i="72" s="1"/>
  <c r="I82" i="72"/>
  <c r="I74" i="72"/>
  <c r="I115" i="72" s="1"/>
  <c r="I139" i="65"/>
  <c r="I139" i="67"/>
  <c r="I139" i="69"/>
  <c r="I66" i="71"/>
  <c r="I67" i="71"/>
  <c r="I68" i="71"/>
  <c r="I69" i="71"/>
  <c r="I70" i="71"/>
  <c r="I71" i="71"/>
  <c r="I72" i="71"/>
  <c r="I73" i="71"/>
  <c r="I80" i="71"/>
  <c r="I81" i="71"/>
  <c r="I88" i="71"/>
  <c r="I89" i="71" s="1"/>
  <c r="I93" i="71"/>
  <c r="I94" i="71"/>
  <c r="I95" i="71"/>
  <c r="I96" i="71"/>
  <c r="I97" i="71"/>
  <c r="I98" i="71" s="1"/>
  <c r="I99" i="71"/>
  <c r="I100" i="71"/>
  <c r="I104" i="71"/>
  <c r="I105" i="71"/>
  <c r="I106" i="71"/>
  <c r="I107" i="71"/>
  <c r="I108" i="71"/>
  <c r="I66" i="70"/>
  <c r="I67" i="70"/>
  <c r="I68" i="70"/>
  <c r="I69" i="70"/>
  <c r="I70" i="70"/>
  <c r="I71" i="70"/>
  <c r="I72" i="70"/>
  <c r="I73" i="70"/>
  <c r="I80" i="70"/>
  <c r="I81" i="70"/>
  <c r="I88" i="70"/>
  <c r="I89" i="70" s="1"/>
  <c r="I93" i="70"/>
  <c r="I94" i="70"/>
  <c r="I95" i="70"/>
  <c r="I96" i="70"/>
  <c r="I97" i="70"/>
  <c r="I98" i="70" s="1"/>
  <c r="I99" i="70"/>
  <c r="I100" i="70"/>
  <c r="I104" i="70"/>
  <c r="I105" i="70"/>
  <c r="I106" i="70"/>
  <c r="I107" i="70"/>
  <c r="I108" i="70"/>
  <c r="I66" i="69"/>
  <c r="I67" i="69"/>
  <c r="I68" i="69"/>
  <c r="I69" i="69"/>
  <c r="I70" i="69"/>
  <c r="I71" i="69"/>
  <c r="I72" i="69"/>
  <c r="I73" i="69"/>
  <c r="I80" i="69"/>
  <c r="I81" i="69"/>
  <c r="I88" i="69"/>
  <c r="I89" i="69" s="1"/>
  <c r="I93" i="69"/>
  <c r="I94" i="69"/>
  <c r="I95" i="69"/>
  <c r="I96" i="69"/>
  <c r="I97" i="69"/>
  <c r="I98" i="69" s="1"/>
  <c r="I99" i="69"/>
  <c r="I100" i="69"/>
  <c r="I104" i="69"/>
  <c r="I105" i="69"/>
  <c r="I106" i="69"/>
  <c r="I107" i="69"/>
  <c r="I108" i="69"/>
  <c r="I66" i="68"/>
  <c r="I67" i="68"/>
  <c r="I68" i="68"/>
  <c r="I69" i="68"/>
  <c r="I70" i="68"/>
  <c r="I71" i="68"/>
  <c r="I72" i="68"/>
  <c r="I73" i="68"/>
  <c r="I80" i="68"/>
  <c r="I81" i="68"/>
  <c r="I88" i="68"/>
  <c r="I89" i="68" s="1"/>
  <c r="I93" i="68"/>
  <c r="I94" i="68"/>
  <c r="I95" i="68"/>
  <c r="I96" i="68"/>
  <c r="I97" i="68"/>
  <c r="I98" i="68" s="1"/>
  <c r="I99" i="68"/>
  <c r="I100" i="68"/>
  <c r="I104" i="68"/>
  <c r="I105" i="68"/>
  <c r="I106" i="68"/>
  <c r="I107" i="68"/>
  <c r="I108" i="68"/>
  <c r="I66" i="67"/>
  <c r="I67" i="67"/>
  <c r="I68" i="67"/>
  <c r="I69" i="67"/>
  <c r="I70" i="67"/>
  <c r="I71" i="67"/>
  <c r="I72" i="67"/>
  <c r="I73" i="67"/>
  <c r="I80" i="67"/>
  <c r="I81" i="67"/>
  <c r="I88" i="67"/>
  <c r="I89" i="67" s="1"/>
  <c r="I93" i="67"/>
  <c r="I94" i="67"/>
  <c r="I95" i="67"/>
  <c r="I96" i="67"/>
  <c r="I97" i="67"/>
  <c r="I98" i="67" s="1"/>
  <c r="I99" i="67"/>
  <c r="I100" i="67"/>
  <c r="I104" i="67"/>
  <c r="I105" i="67"/>
  <c r="I106" i="67"/>
  <c r="I107" i="67"/>
  <c r="I108" i="67"/>
  <c r="I66" i="66"/>
  <c r="I67" i="66"/>
  <c r="I68" i="66"/>
  <c r="I69" i="66"/>
  <c r="I70" i="66"/>
  <c r="I71" i="66"/>
  <c r="I72" i="66"/>
  <c r="I73" i="66"/>
  <c r="I80" i="66"/>
  <c r="I81" i="66"/>
  <c r="I88" i="66"/>
  <c r="I89" i="66" s="1"/>
  <c r="I93" i="66"/>
  <c r="I94" i="66"/>
  <c r="I95" i="66"/>
  <c r="I96" i="66"/>
  <c r="I97" i="66"/>
  <c r="I98" i="66" s="1"/>
  <c r="I99" i="66"/>
  <c r="I100" i="66"/>
  <c r="I104" i="66"/>
  <c r="I105" i="66"/>
  <c r="I106" i="66"/>
  <c r="I107" i="66"/>
  <c r="I108" i="66"/>
  <c r="I66" i="65"/>
  <c r="I67" i="65"/>
  <c r="I68" i="65"/>
  <c r="I69" i="65"/>
  <c r="I70" i="65"/>
  <c r="I71" i="65"/>
  <c r="I72" i="65"/>
  <c r="I73" i="65"/>
  <c r="I80" i="65"/>
  <c r="I81" i="65"/>
  <c r="I88" i="65"/>
  <c r="I89" i="65" s="1"/>
  <c r="I93" i="65"/>
  <c r="I94" i="65"/>
  <c r="I95" i="65"/>
  <c r="I96" i="65"/>
  <c r="I97" i="65"/>
  <c r="I98" i="65" s="1"/>
  <c r="I99" i="65"/>
  <c r="I100" i="65"/>
  <c r="I104" i="65"/>
  <c r="I105" i="65"/>
  <c r="I106" i="65"/>
  <c r="I107" i="65"/>
  <c r="I108" i="65"/>
  <c r="H139" i="64"/>
  <c r="I136" i="64"/>
  <c r="I133" i="64"/>
  <c r="I132" i="64"/>
  <c r="I131" i="64"/>
  <c r="H74" i="64"/>
  <c r="I60" i="64"/>
  <c r="I150" i="64" s="1"/>
  <c r="I50" i="64"/>
  <c r="I149" i="64" s="1"/>
  <c r="I38" i="64"/>
  <c r="I148" i="64" s="1"/>
  <c r="H139" i="63"/>
  <c r="I136" i="63"/>
  <c r="I133" i="63"/>
  <c r="I132" i="63"/>
  <c r="I131" i="63"/>
  <c r="H74" i="63"/>
  <c r="I60" i="63"/>
  <c r="I150" i="63" s="1"/>
  <c r="I50" i="63"/>
  <c r="I149" i="63" s="1"/>
  <c r="I38" i="63"/>
  <c r="I148" i="63" s="1"/>
  <c r="H139" i="62"/>
  <c r="I136" i="62"/>
  <c r="I133" i="62"/>
  <c r="I132" i="62"/>
  <c r="I131" i="62"/>
  <c r="H74" i="62"/>
  <c r="I60" i="62"/>
  <c r="I150" i="62" s="1"/>
  <c r="I50" i="62"/>
  <c r="I149" i="62" s="1"/>
  <c r="I38" i="62"/>
  <c r="I148" i="62" s="1"/>
  <c r="H139" i="61"/>
  <c r="I136" i="61"/>
  <c r="I133" i="61"/>
  <c r="I132" i="61"/>
  <c r="I131" i="61"/>
  <c r="H74" i="61"/>
  <c r="I60" i="61"/>
  <c r="I150" i="61" s="1"/>
  <c r="I50" i="61"/>
  <c r="I149" i="61" s="1"/>
  <c r="I38" i="61"/>
  <c r="I148" i="61" s="1"/>
  <c r="H139" i="60"/>
  <c r="I136" i="60"/>
  <c r="I133" i="60"/>
  <c r="I132" i="60"/>
  <c r="I131" i="60"/>
  <c r="H74" i="60"/>
  <c r="I60" i="60"/>
  <c r="I150" i="60" s="1"/>
  <c r="I50" i="60"/>
  <c r="I149" i="60" s="1"/>
  <c r="I38" i="60"/>
  <c r="I148" i="60" s="1"/>
  <c r="H139" i="59"/>
  <c r="I136" i="59"/>
  <c r="I133" i="59"/>
  <c r="I132" i="59"/>
  <c r="I131" i="59"/>
  <c r="H74" i="59"/>
  <c r="I60" i="59"/>
  <c r="I150" i="59" s="1"/>
  <c r="I50" i="59"/>
  <c r="I149" i="59" s="1"/>
  <c r="I38" i="59"/>
  <c r="I148" i="59" s="1"/>
  <c r="H139" i="58"/>
  <c r="I136" i="58"/>
  <c r="I133" i="58"/>
  <c r="I132" i="58"/>
  <c r="I131" i="58"/>
  <c r="H74" i="58"/>
  <c r="I60" i="58"/>
  <c r="I150" i="58" s="1"/>
  <c r="I50" i="58"/>
  <c r="I149" i="58" s="1"/>
  <c r="I38" i="58"/>
  <c r="I148" i="58" s="1"/>
  <c r="H139" i="57"/>
  <c r="I136" i="57"/>
  <c r="I133" i="57"/>
  <c r="I132" i="57"/>
  <c r="I131" i="57"/>
  <c r="H74" i="57"/>
  <c r="I60" i="57"/>
  <c r="I150" i="57" s="1"/>
  <c r="I50" i="57"/>
  <c r="I149" i="57" s="1"/>
  <c r="I38" i="57"/>
  <c r="I148" i="57" s="1"/>
  <c r="H139" i="56"/>
  <c r="I136" i="56"/>
  <c r="I133" i="56"/>
  <c r="I132" i="56"/>
  <c r="I131" i="56"/>
  <c r="H74" i="56"/>
  <c r="I60" i="56"/>
  <c r="I150" i="56" s="1"/>
  <c r="I50" i="56"/>
  <c r="I149" i="56" s="1"/>
  <c r="I38" i="56"/>
  <c r="I148" i="56" s="1"/>
  <c r="H139" i="55"/>
  <c r="I136" i="55"/>
  <c r="I133" i="55"/>
  <c r="I132" i="55"/>
  <c r="I131" i="55"/>
  <c r="H74" i="55"/>
  <c r="I60" i="55"/>
  <c r="I150" i="55" s="1"/>
  <c r="I50" i="55"/>
  <c r="I149" i="55" s="1"/>
  <c r="I38" i="55"/>
  <c r="I148" i="55" s="1"/>
  <c r="H139" i="54"/>
  <c r="I136" i="54"/>
  <c r="I133" i="54"/>
  <c r="I132" i="54"/>
  <c r="I131" i="54"/>
  <c r="H74" i="54"/>
  <c r="I60" i="54"/>
  <c r="I150" i="54" s="1"/>
  <c r="I50" i="54"/>
  <c r="I149" i="54" s="1"/>
  <c r="I38" i="54"/>
  <c r="I148" i="54" s="1"/>
  <c r="H139" i="53"/>
  <c r="I136" i="53"/>
  <c r="I133" i="53"/>
  <c r="I132" i="53"/>
  <c r="I131" i="53"/>
  <c r="H74" i="53"/>
  <c r="I60" i="53"/>
  <c r="I150" i="53" s="1"/>
  <c r="I50" i="53"/>
  <c r="I149" i="53" s="1"/>
  <c r="I38" i="53"/>
  <c r="I148" i="53" s="1"/>
  <c r="H137" i="52"/>
  <c r="I134" i="52"/>
  <c r="I130" i="52"/>
  <c r="I129" i="52"/>
  <c r="H72" i="52"/>
  <c r="I58" i="52"/>
  <c r="I148" i="52" s="1"/>
  <c r="I48" i="52"/>
  <c r="I147" i="52" s="1"/>
  <c r="I36" i="52"/>
  <c r="I146" i="52" s="1"/>
  <c r="H137" i="51"/>
  <c r="I134" i="51"/>
  <c r="I130" i="51"/>
  <c r="I129" i="51"/>
  <c r="H72" i="51"/>
  <c r="I58" i="51"/>
  <c r="I148" i="51" s="1"/>
  <c r="I48" i="51"/>
  <c r="I147" i="51" s="1"/>
  <c r="I36" i="51"/>
  <c r="I146" i="51" s="1"/>
  <c r="H137" i="50"/>
  <c r="I134" i="50"/>
  <c r="I130" i="50"/>
  <c r="I129" i="50"/>
  <c r="H72" i="50"/>
  <c r="I58" i="50"/>
  <c r="I148" i="50" s="1"/>
  <c r="I48" i="50"/>
  <c r="I147" i="50" s="1"/>
  <c r="I36" i="50"/>
  <c r="I146" i="50" s="1"/>
  <c r="H137" i="49"/>
  <c r="I134" i="49"/>
  <c r="I130" i="49"/>
  <c r="I129" i="49"/>
  <c r="H72" i="49"/>
  <c r="I58" i="49"/>
  <c r="I148" i="49" s="1"/>
  <c r="I48" i="49"/>
  <c r="I147" i="49" s="1"/>
  <c r="I36" i="49"/>
  <c r="I146" i="49" s="1"/>
  <c r="H137" i="48"/>
  <c r="I134" i="48"/>
  <c r="I130" i="48"/>
  <c r="I129" i="48"/>
  <c r="H72" i="48"/>
  <c r="I58" i="48"/>
  <c r="I148" i="48" s="1"/>
  <c r="I48" i="48"/>
  <c r="I147" i="48" s="1"/>
  <c r="I36" i="48"/>
  <c r="I146" i="48" s="1"/>
  <c r="H137" i="47"/>
  <c r="I134" i="47"/>
  <c r="I130" i="47"/>
  <c r="I129" i="47"/>
  <c r="H72" i="47"/>
  <c r="I58" i="47"/>
  <c r="I148" i="47" s="1"/>
  <c r="I48" i="47"/>
  <c r="I147" i="47" s="1"/>
  <c r="I36" i="47"/>
  <c r="I146" i="47" s="1"/>
  <c r="H137" i="46"/>
  <c r="I134" i="46"/>
  <c r="I130" i="46"/>
  <c r="I129" i="46"/>
  <c r="H72" i="46"/>
  <c r="I58" i="46"/>
  <c r="I148" i="46" s="1"/>
  <c r="I48" i="46"/>
  <c r="I147" i="46" s="1"/>
  <c r="I36" i="46"/>
  <c r="I146" i="46" s="1"/>
  <c r="H137" i="45"/>
  <c r="I134" i="45"/>
  <c r="I130" i="45"/>
  <c r="I129" i="45"/>
  <c r="H72" i="45"/>
  <c r="I58" i="45"/>
  <c r="I148" i="45" s="1"/>
  <c r="I48" i="45"/>
  <c r="I147" i="45" s="1"/>
  <c r="I36" i="45"/>
  <c r="I146" i="45" s="1"/>
  <c r="F26" i="44"/>
  <c r="F25" i="44"/>
  <c r="F24" i="44"/>
  <c r="F23" i="44"/>
  <c r="F22" i="44"/>
  <c r="F21" i="44"/>
  <c r="F20" i="44"/>
  <c r="F19" i="44"/>
  <c r="F18" i="44"/>
  <c r="F17" i="44"/>
  <c r="F16" i="44"/>
  <c r="F15" i="44"/>
  <c r="F14" i="44"/>
  <c r="F13" i="44"/>
  <c r="F12" i="44"/>
  <c r="F11" i="44"/>
  <c r="F10" i="44"/>
  <c r="F9" i="44"/>
  <c r="F8" i="44"/>
  <c r="F7" i="44"/>
  <c r="F6" i="44"/>
  <c r="F5" i="44"/>
  <c r="F4" i="44"/>
  <c r="F25" i="42"/>
  <c r="F23" i="42"/>
  <c r="F22" i="42"/>
  <c r="F21" i="42"/>
  <c r="F20" i="42"/>
  <c r="F19" i="42"/>
  <c r="F18" i="42"/>
  <c r="F17" i="42"/>
  <c r="F16" i="42"/>
  <c r="F15" i="42"/>
  <c r="F14" i="42"/>
  <c r="F13" i="42"/>
  <c r="F12" i="42"/>
  <c r="F11" i="42"/>
  <c r="F10" i="42"/>
  <c r="F8" i="42"/>
  <c r="F7" i="42"/>
  <c r="F6" i="42"/>
  <c r="F5" i="42"/>
  <c r="F4" i="42"/>
  <c r="H137" i="41"/>
  <c r="I134" i="41"/>
  <c r="I130" i="41"/>
  <c r="I129" i="41"/>
  <c r="H72" i="41"/>
  <c r="I58" i="41"/>
  <c r="I148" i="41" s="1"/>
  <c r="I48" i="41"/>
  <c r="I147" i="41" s="1"/>
  <c r="I36" i="41"/>
  <c r="I146" i="41" s="1"/>
  <c r="F26" i="40"/>
  <c r="F25" i="40"/>
  <c r="F24" i="40"/>
  <c r="F23" i="40"/>
  <c r="F22" i="40"/>
  <c r="F21" i="40"/>
  <c r="F20" i="40"/>
  <c r="F19" i="40"/>
  <c r="F18" i="40"/>
  <c r="F17" i="40"/>
  <c r="F16" i="40"/>
  <c r="F15" i="40"/>
  <c r="F14" i="40"/>
  <c r="F13" i="40"/>
  <c r="F12" i="40"/>
  <c r="F11" i="40"/>
  <c r="F10" i="40"/>
  <c r="F9" i="40"/>
  <c r="F8" i="40"/>
  <c r="F7" i="40"/>
  <c r="F6" i="40"/>
  <c r="F5" i="40"/>
  <c r="F4" i="40"/>
  <c r="F25" i="39"/>
  <c r="F23" i="39"/>
  <c r="F22" i="39"/>
  <c r="F21" i="39"/>
  <c r="F20" i="39"/>
  <c r="F19" i="39"/>
  <c r="F18" i="39"/>
  <c r="F17" i="39"/>
  <c r="F16" i="39"/>
  <c r="F15" i="39"/>
  <c r="F14" i="39"/>
  <c r="F13" i="39"/>
  <c r="F12" i="39"/>
  <c r="F11" i="39"/>
  <c r="F10" i="39"/>
  <c r="F8" i="39"/>
  <c r="F7" i="39"/>
  <c r="F6" i="39"/>
  <c r="F5" i="39"/>
  <c r="F4" i="39"/>
  <c r="H137" i="38"/>
  <c r="I134" i="38"/>
  <c r="I130" i="38"/>
  <c r="I129" i="38"/>
  <c r="H72" i="38"/>
  <c r="I58" i="38"/>
  <c r="I148" i="38" s="1"/>
  <c r="I48" i="38"/>
  <c r="I147" i="38" s="1"/>
  <c r="I36" i="38"/>
  <c r="I146" i="38" s="1"/>
  <c r="H137" i="37"/>
  <c r="I134" i="37"/>
  <c r="I130" i="37"/>
  <c r="I129" i="37"/>
  <c r="H72" i="37"/>
  <c r="I58" i="37"/>
  <c r="I148" i="37" s="1"/>
  <c r="I48" i="37"/>
  <c r="I147" i="37" s="1"/>
  <c r="I36" i="37"/>
  <c r="I146" i="37" s="1"/>
  <c r="H139" i="36"/>
  <c r="I136" i="36"/>
  <c r="I132" i="36"/>
  <c r="I131" i="36"/>
  <c r="H74" i="36"/>
  <c r="I60" i="36"/>
  <c r="I150" i="36" s="1"/>
  <c r="I50" i="36"/>
  <c r="I149" i="36" s="1"/>
  <c r="I38" i="36"/>
  <c r="I148" i="36" s="1"/>
  <c r="H140" i="35"/>
  <c r="I137" i="35"/>
  <c r="I133" i="35"/>
  <c r="I132" i="35"/>
  <c r="H75" i="35"/>
  <c r="I61" i="35"/>
  <c r="I151" i="35" s="1"/>
  <c r="I51" i="35"/>
  <c r="I150" i="35" s="1"/>
  <c r="I39" i="35"/>
  <c r="I149" i="35" s="1"/>
  <c r="H141" i="34"/>
  <c r="I138" i="34"/>
  <c r="I135" i="34"/>
  <c r="I134" i="34"/>
  <c r="I133" i="34"/>
  <c r="H76" i="34"/>
  <c r="I62" i="34"/>
  <c r="I152" i="34" s="1"/>
  <c r="I52" i="34"/>
  <c r="I151" i="34" s="1"/>
  <c r="I40" i="34"/>
  <c r="I150" i="34" s="1"/>
  <c r="I137" i="26"/>
  <c r="H145" i="26"/>
  <c r="I142" i="26"/>
  <c r="I139" i="26"/>
  <c r="I138" i="26"/>
  <c r="H80" i="26"/>
  <c r="I66" i="26"/>
  <c r="I156" i="26" s="1"/>
  <c r="I56" i="26"/>
  <c r="I155" i="26" s="1"/>
  <c r="I44" i="26"/>
  <c r="I73" i="26" s="1"/>
  <c r="H144" i="25"/>
  <c r="I141" i="25"/>
  <c r="I138" i="25"/>
  <c r="I137" i="25"/>
  <c r="H79" i="25"/>
  <c r="I65" i="25"/>
  <c r="I155" i="25" s="1"/>
  <c r="I55" i="25"/>
  <c r="I154" i="25" s="1"/>
  <c r="I43" i="25"/>
  <c r="I153" i="25" s="1"/>
  <c r="H143" i="24"/>
  <c r="I140" i="24"/>
  <c r="I137" i="24"/>
  <c r="I136" i="24"/>
  <c r="H78" i="24"/>
  <c r="I64" i="24"/>
  <c r="I154" i="24" s="1"/>
  <c r="I54" i="24"/>
  <c r="I153" i="24" s="1"/>
  <c r="I42" i="24"/>
  <c r="I152" i="24" s="1"/>
  <c r="H143" i="23"/>
  <c r="I140" i="23"/>
  <c r="I137" i="23"/>
  <c r="I136" i="23"/>
  <c r="H78" i="23"/>
  <c r="I64" i="23"/>
  <c r="I154" i="23" s="1"/>
  <c r="I54" i="23"/>
  <c r="I153" i="23" s="1"/>
  <c r="I42" i="23"/>
  <c r="I152" i="23" s="1"/>
  <c r="H143" i="22"/>
  <c r="I140" i="22"/>
  <c r="I137" i="22"/>
  <c r="I136" i="22"/>
  <c r="H78" i="22"/>
  <c r="I64" i="22"/>
  <c r="I154" i="22" s="1"/>
  <c r="I54" i="22"/>
  <c r="I153" i="22" s="1"/>
  <c r="I42" i="22"/>
  <c r="I152" i="22" s="1"/>
  <c r="H142" i="20"/>
  <c r="I139" i="20"/>
  <c r="I136" i="20"/>
  <c r="I135" i="20"/>
  <c r="I134" i="20"/>
  <c r="H77" i="20"/>
  <c r="I63" i="20"/>
  <c r="I153" i="20" s="1"/>
  <c r="I53" i="20"/>
  <c r="I152" i="20" s="1"/>
  <c r="I41" i="20"/>
  <c r="I151" i="20" s="1"/>
  <c r="I133" i="19"/>
  <c r="H141" i="19"/>
  <c r="I138" i="19"/>
  <c r="I135" i="19"/>
  <c r="I134" i="19"/>
  <c r="H76" i="19"/>
  <c r="I62" i="19"/>
  <c r="I152" i="19" s="1"/>
  <c r="I52" i="19"/>
  <c r="I151" i="19" s="1"/>
  <c r="I40" i="19"/>
  <c r="I150" i="19" s="1"/>
  <c r="I139" i="18"/>
  <c r="I136" i="18"/>
  <c r="I135" i="18"/>
  <c r="H142" i="18"/>
  <c r="H77" i="18"/>
  <c r="I63" i="18"/>
  <c r="I153" i="18" s="1"/>
  <c r="I53" i="18"/>
  <c r="I152" i="18" s="1"/>
  <c r="I41" i="18"/>
  <c r="I151" i="18" s="1"/>
  <c r="I78" i="16"/>
  <c r="J64" i="16"/>
  <c r="J154" i="16" s="1"/>
  <c r="J54" i="16"/>
  <c r="J153" i="16" s="1"/>
  <c r="J42" i="16"/>
  <c r="J110" i="16" s="1"/>
  <c r="I141" i="15"/>
  <c r="I138" i="13"/>
  <c r="H141" i="15"/>
  <c r="H76" i="15"/>
  <c r="I62" i="15"/>
  <c r="I152" i="15" s="1"/>
  <c r="I52" i="15"/>
  <c r="I151" i="15" s="1"/>
  <c r="I40" i="15"/>
  <c r="I150" i="15" s="1"/>
  <c r="G173" i="14"/>
  <c r="I140" i="14"/>
  <c r="H140" i="14"/>
  <c r="H75" i="14"/>
  <c r="I61" i="14"/>
  <c r="I151" i="14" s="1"/>
  <c r="I51" i="14"/>
  <c r="I150" i="14" s="1"/>
  <c r="I39" i="14"/>
  <c r="I149" i="14" s="1"/>
  <c r="G171" i="13"/>
  <c r="H138" i="13"/>
  <c r="I136" i="13"/>
  <c r="H73" i="13"/>
  <c r="I59" i="13"/>
  <c r="I149" i="13" s="1"/>
  <c r="I49" i="13"/>
  <c r="I148" i="13" s="1"/>
  <c r="I37" i="13"/>
  <c r="I147" i="13" s="1"/>
  <c r="G170" i="10"/>
  <c r="I137" i="10"/>
  <c r="H137" i="10"/>
  <c r="I135" i="10"/>
  <c r="H72" i="10"/>
  <c r="I58" i="10"/>
  <c r="I148" i="10" s="1"/>
  <c r="I48" i="10"/>
  <c r="I147" i="10" s="1"/>
  <c r="I36" i="10"/>
  <c r="I146" i="10" s="1"/>
  <c r="G169" i="11"/>
  <c r="I156" i="11"/>
  <c r="I136" i="11"/>
  <c r="H136" i="11"/>
  <c r="I134" i="11"/>
  <c r="H71" i="11"/>
  <c r="I57" i="11"/>
  <c r="I147" i="11" s="1"/>
  <c r="I47" i="11"/>
  <c r="I146" i="11" s="1"/>
  <c r="I35" i="11"/>
  <c r="I145" i="11" s="1"/>
  <c r="G168" i="8"/>
  <c r="I155" i="8"/>
  <c r="I135" i="8"/>
  <c r="H135" i="8"/>
  <c r="I133" i="8"/>
  <c r="H70" i="8"/>
  <c r="I56" i="8"/>
  <c r="I146" i="8" s="1"/>
  <c r="I46" i="8"/>
  <c r="I145" i="8" s="1"/>
  <c r="I34" i="8"/>
  <c r="I103" i="8" s="1"/>
  <c r="G168" i="7"/>
  <c r="I135" i="7"/>
  <c r="H135" i="7"/>
  <c r="I133" i="7"/>
  <c r="H70" i="7"/>
  <c r="I56" i="7"/>
  <c r="I146" i="7" s="1"/>
  <c r="I46" i="7"/>
  <c r="I145" i="7" s="1"/>
  <c r="I34" i="7"/>
  <c r="I101" i="7" s="1"/>
  <c r="I142" i="18" l="1"/>
  <c r="I140" i="18" s="1"/>
  <c r="I156" i="18" s="1"/>
  <c r="I137" i="41"/>
  <c r="I135" i="41" s="1"/>
  <c r="I151" i="41" s="1"/>
  <c r="I139" i="54"/>
  <c r="I137" i="54" s="1"/>
  <c r="I153" i="54" s="1"/>
  <c r="I139" i="56"/>
  <c r="I139" i="58"/>
  <c r="I139" i="60"/>
  <c r="I139" i="64"/>
  <c r="I139" i="62"/>
  <c r="I143" i="22"/>
  <c r="I141" i="22" s="1"/>
  <c r="I157" i="22" s="1"/>
  <c r="I143" i="23"/>
  <c r="I141" i="23" s="1"/>
  <c r="I157" i="23" s="1"/>
  <c r="I143" i="24"/>
  <c r="I141" i="24" s="1"/>
  <c r="I157" i="24" s="1"/>
  <c r="I137" i="84"/>
  <c r="I153" i="84" s="1"/>
  <c r="I137" i="83"/>
  <c r="I153" i="83" s="1"/>
  <c r="I137" i="82"/>
  <c r="I153" i="82" s="1"/>
  <c r="I137" i="81"/>
  <c r="I153" i="81" s="1"/>
  <c r="I151" i="80"/>
  <c r="I152" i="80" s="1"/>
  <c r="I124" i="80"/>
  <c r="I125" i="80" s="1"/>
  <c r="I126" i="80" s="1"/>
  <c r="I127" i="80" s="1"/>
  <c r="I128" i="80" s="1"/>
  <c r="I151" i="79"/>
  <c r="I152" i="79" s="1"/>
  <c r="I124" i="79"/>
  <c r="I125" i="79" s="1"/>
  <c r="I126" i="79" s="1"/>
  <c r="I127" i="79" s="1"/>
  <c r="I128" i="79" s="1"/>
  <c r="I151" i="78"/>
  <c r="I152" i="78" s="1"/>
  <c r="I124" i="78"/>
  <c r="I125" i="78" s="1"/>
  <c r="I126" i="78" s="1"/>
  <c r="I127" i="78" s="1"/>
  <c r="I128" i="78" s="1"/>
  <c r="I121" i="77"/>
  <c r="I121" i="76"/>
  <c r="I121" i="75"/>
  <c r="I121" i="74"/>
  <c r="I83" i="73"/>
  <c r="I84" i="73" s="1"/>
  <c r="I116" i="73" s="1"/>
  <c r="I111" i="73"/>
  <c r="I112" i="73" s="1"/>
  <c r="I119" i="73" s="1"/>
  <c r="I83" i="72"/>
  <c r="I84" i="72" s="1"/>
  <c r="I116" i="72" s="1"/>
  <c r="I111" i="72"/>
  <c r="I112" i="72" s="1"/>
  <c r="I119" i="72" s="1"/>
  <c r="I62" i="8"/>
  <c r="I66" i="8"/>
  <c r="I89" i="8"/>
  <c r="I93" i="8"/>
  <c r="I94" i="8" s="1"/>
  <c r="I101" i="8"/>
  <c r="I63" i="11"/>
  <c r="I67" i="11"/>
  <c r="I90" i="11"/>
  <c r="I94" i="11"/>
  <c r="I95" i="11" s="1"/>
  <c r="I102" i="11"/>
  <c r="I64" i="10"/>
  <c r="I68" i="10"/>
  <c r="I91" i="10"/>
  <c r="I95" i="10"/>
  <c r="I96" i="10" s="1"/>
  <c r="I103" i="10"/>
  <c r="J70" i="16"/>
  <c r="J92" i="16"/>
  <c r="J93" i="16" s="1"/>
  <c r="J94" i="16" s="1"/>
  <c r="J121" i="16" s="1"/>
  <c r="J100" i="16"/>
  <c r="J108" i="16"/>
  <c r="J112" i="16"/>
  <c r="I69" i="20"/>
  <c r="I91" i="20"/>
  <c r="I92" i="20" s="1"/>
  <c r="I93" i="20" s="1"/>
  <c r="I120" i="20" s="1"/>
  <c r="I99" i="20"/>
  <c r="I107" i="20"/>
  <c r="I111" i="20"/>
  <c r="I67" i="35"/>
  <c r="I98" i="35"/>
  <c r="I99" i="35" s="1"/>
  <c r="I70" i="36"/>
  <c r="I66" i="36"/>
  <c r="F27" i="40"/>
  <c r="F28" i="40" s="1"/>
  <c r="I64" i="7"/>
  <c r="I68" i="7"/>
  <c r="I76" i="7"/>
  <c r="I91" i="7"/>
  <c r="I95" i="7"/>
  <c r="I103" i="7"/>
  <c r="I62" i="7"/>
  <c r="I66" i="7"/>
  <c r="I89" i="7"/>
  <c r="I93" i="7"/>
  <c r="I94" i="7" s="1"/>
  <c r="I64" i="8"/>
  <c r="I68" i="8"/>
  <c r="I76" i="8"/>
  <c r="I91" i="8"/>
  <c r="I95" i="8"/>
  <c r="I65" i="11"/>
  <c r="I69" i="11"/>
  <c r="I77" i="11"/>
  <c r="I92" i="11"/>
  <c r="I96" i="11"/>
  <c r="I104" i="11"/>
  <c r="I66" i="10"/>
  <c r="I70" i="10"/>
  <c r="I78" i="10"/>
  <c r="I93" i="10"/>
  <c r="I97" i="10"/>
  <c r="I105" i="10"/>
  <c r="J76" i="16"/>
  <c r="J85" i="16"/>
  <c r="J98" i="16"/>
  <c r="J104" i="16"/>
  <c r="I68" i="19"/>
  <c r="I90" i="19"/>
  <c r="I91" i="19" s="1"/>
  <c r="I92" i="19" s="1"/>
  <c r="I119" i="19" s="1"/>
  <c r="I98" i="19"/>
  <c r="I106" i="19"/>
  <c r="I110" i="19"/>
  <c r="I141" i="19"/>
  <c r="I139" i="19" s="1"/>
  <c r="I155" i="19" s="1"/>
  <c r="I75" i="20"/>
  <c r="I84" i="20"/>
  <c r="I97" i="20"/>
  <c r="I103" i="20"/>
  <c r="I109" i="20"/>
  <c r="I142" i="20"/>
  <c r="I140" i="20" s="1"/>
  <c r="I156" i="20" s="1"/>
  <c r="I71" i="25"/>
  <c r="I93" i="25"/>
  <c r="I94" i="25" s="1"/>
  <c r="I95" i="25" s="1"/>
  <c r="I122" i="25" s="1"/>
  <c r="I101" i="25"/>
  <c r="I109" i="25"/>
  <c r="I113" i="25"/>
  <c r="I71" i="35"/>
  <c r="I94" i="35"/>
  <c r="I137" i="45"/>
  <c r="I135" i="45" s="1"/>
  <c r="I151" i="45" s="1"/>
  <c r="I137" i="46"/>
  <c r="I135" i="46" s="1"/>
  <c r="I151" i="46" s="1"/>
  <c r="I137" i="47"/>
  <c r="I135" i="47" s="1"/>
  <c r="I151" i="47" s="1"/>
  <c r="I137" i="48"/>
  <c r="I135" i="48" s="1"/>
  <c r="I151" i="48" s="1"/>
  <c r="I137" i="49"/>
  <c r="I135" i="49" s="1"/>
  <c r="I151" i="49" s="1"/>
  <c r="I137" i="50"/>
  <c r="I135" i="50" s="1"/>
  <c r="I151" i="50" s="1"/>
  <c r="I137" i="51"/>
  <c r="I135" i="51" s="1"/>
  <c r="I151" i="51" s="1"/>
  <c r="I137" i="52"/>
  <c r="I135" i="52" s="1"/>
  <c r="I151" i="52" s="1"/>
  <c r="I139" i="53"/>
  <c r="I139" i="55"/>
  <c r="I139" i="57"/>
  <c r="I139" i="59"/>
  <c r="I139" i="61"/>
  <c r="I139" i="63"/>
  <c r="I74" i="19"/>
  <c r="I83" i="19"/>
  <c r="I96" i="19"/>
  <c r="I102" i="19"/>
  <c r="I108" i="19"/>
  <c r="I77" i="25"/>
  <c r="I86" i="25"/>
  <c r="I99" i="25"/>
  <c r="I105" i="25"/>
  <c r="I111" i="25"/>
  <c r="I110" i="71"/>
  <c r="I101" i="71"/>
  <c r="I118" i="71" s="1"/>
  <c r="I90" i="71"/>
  <c r="I117" i="71" s="1"/>
  <c r="I82" i="71"/>
  <c r="I74" i="71"/>
  <c r="I115" i="71" s="1"/>
  <c r="I110" i="70"/>
  <c r="I101" i="70"/>
  <c r="I118" i="70" s="1"/>
  <c r="I90" i="70"/>
  <c r="I117" i="70" s="1"/>
  <c r="I82" i="70"/>
  <c r="I74" i="70"/>
  <c r="I115" i="70" s="1"/>
  <c r="I110" i="69"/>
  <c r="I101" i="69"/>
  <c r="I118" i="69" s="1"/>
  <c r="I90" i="69"/>
  <c r="I117" i="69" s="1"/>
  <c r="I82" i="69"/>
  <c r="I74" i="69"/>
  <c r="I115" i="69" s="1"/>
  <c r="I110" i="68"/>
  <c r="I101" i="68"/>
  <c r="I118" i="68" s="1"/>
  <c r="I90" i="68"/>
  <c r="I117" i="68" s="1"/>
  <c r="I82" i="68"/>
  <c r="I74" i="68"/>
  <c r="I115" i="68" s="1"/>
  <c r="I110" i="67"/>
  <c r="I101" i="67"/>
  <c r="I118" i="67" s="1"/>
  <c r="I90" i="67"/>
  <c r="I117" i="67" s="1"/>
  <c r="I82" i="67"/>
  <c r="I74" i="67"/>
  <c r="I115" i="67" s="1"/>
  <c r="I110" i="66"/>
  <c r="I101" i="66"/>
  <c r="I118" i="66" s="1"/>
  <c r="I90" i="66"/>
  <c r="I117" i="66" s="1"/>
  <c r="I82" i="66"/>
  <c r="I74" i="66"/>
  <c r="I115" i="66" s="1"/>
  <c r="I110" i="65"/>
  <c r="I101" i="65"/>
  <c r="I118" i="65" s="1"/>
  <c r="I90" i="65"/>
  <c r="I117" i="65" s="1"/>
  <c r="I82" i="65"/>
  <c r="I74" i="65"/>
  <c r="I115" i="65" s="1"/>
  <c r="I66" i="64"/>
  <c r="I67" i="64"/>
  <c r="I68" i="64"/>
  <c r="I69" i="64"/>
  <c r="I70" i="64"/>
  <c r="I71" i="64"/>
  <c r="I72" i="64"/>
  <c r="I73" i="64"/>
  <c r="I80" i="64"/>
  <c r="I81" i="64"/>
  <c r="I88" i="64"/>
  <c r="I89" i="64" s="1"/>
  <c r="I93" i="64"/>
  <c r="I94" i="64"/>
  <c r="I95" i="64"/>
  <c r="I96" i="64"/>
  <c r="I97" i="64"/>
  <c r="I98" i="64" s="1"/>
  <c r="I99" i="64"/>
  <c r="I100" i="64"/>
  <c r="I104" i="64"/>
  <c r="I105" i="64"/>
  <c r="I106" i="64"/>
  <c r="I107" i="64"/>
  <c r="I108" i="64"/>
  <c r="I66" i="63"/>
  <c r="I67" i="63"/>
  <c r="I68" i="63"/>
  <c r="I69" i="63"/>
  <c r="I70" i="63"/>
  <c r="I71" i="63"/>
  <c r="I72" i="63"/>
  <c r="I73" i="63"/>
  <c r="I80" i="63"/>
  <c r="I81" i="63"/>
  <c r="I88" i="63"/>
  <c r="I89" i="63" s="1"/>
  <c r="I93" i="63"/>
  <c r="I94" i="63"/>
  <c r="I95" i="63"/>
  <c r="I96" i="63"/>
  <c r="I97" i="63"/>
  <c r="I98" i="63" s="1"/>
  <c r="I99" i="63"/>
  <c r="I100" i="63"/>
  <c r="I104" i="63"/>
  <c r="I105" i="63"/>
  <c r="I106" i="63"/>
  <c r="I107" i="63"/>
  <c r="I108" i="63"/>
  <c r="I66" i="62"/>
  <c r="I67" i="62"/>
  <c r="I68" i="62"/>
  <c r="I69" i="62"/>
  <c r="I70" i="62"/>
  <c r="I71" i="62"/>
  <c r="I72" i="62"/>
  <c r="I73" i="62"/>
  <c r="I80" i="62"/>
  <c r="I81" i="62"/>
  <c r="I88" i="62"/>
  <c r="I89" i="62" s="1"/>
  <c r="I93" i="62"/>
  <c r="I94" i="62"/>
  <c r="I95" i="62"/>
  <c r="I96" i="62"/>
  <c r="I97" i="62"/>
  <c r="I98" i="62" s="1"/>
  <c r="I99" i="62"/>
  <c r="I100" i="62"/>
  <c r="I104" i="62"/>
  <c r="I105" i="62"/>
  <c r="I106" i="62"/>
  <c r="I107" i="62"/>
  <c r="I108" i="62"/>
  <c r="I66" i="61"/>
  <c r="I67" i="61"/>
  <c r="I68" i="61"/>
  <c r="I69" i="61"/>
  <c r="I70" i="61"/>
  <c r="I71" i="61"/>
  <c r="I72" i="61"/>
  <c r="I73" i="61"/>
  <c r="I80" i="61"/>
  <c r="I81" i="61"/>
  <c r="I88" i="61"/>
  <c r="I89" i="61" s="1"/>
  <c r="I93" i="61"/>
  <c r="I94" i="61"/>
  <c r="I95" i="61"/>
  <c r="I96" i="61"/>
  <c r="I97" i="61"/>
  <c r="I98" i="61" s="1"/>
  <c r="I99" i="61"/>
  <c r="I100" i="61"/>
  <c r="I104" i="61"/>
  <c r="I105" i="61"/>
  <c r="I106" i="61"/>
  <c r="I107" i="61"/>
  <c r="I108" i="61"/>
  <c r="I66" i="60"/>
  <c r="I67" i="60"/>
  <c r="I68" i="60"/>
  <c r="I69" i="60"/>
  <c r="I70" i="60"/>
  <c r="I71" i="60"/>
  <c r="I72" i="60"/>
  <c r="I73" i="60"/>
  <c r="I80" i="60"/>
  <c r="I81" i="60"/>
  <c r="I88" i="60"/>
  <c r="I89" i="60" s="1"/>
  <c r="I93" i="60"/>
  <c r="I94" i="60"/>
  <c r="I95" i="60"/>
  <c r="I96" i="60"/>
  <c r="I97" i="60"/>
  <c r="I98" i="60" s="1"/>
  <c r="I99" i="60"/>
  <c r="I100" i="60"/>
  <c r="I104" i="60"/>
  <c r="I105" i="60"/>
  <c r="I106" i="60"/>
  <c r="I107" i="60"/>
  <c r="I108" i="60"/>
  <c r="I66" i="59"/>
  <c r="I67" i="59"/>
  <c r="I68" i="59"/>
  <c r="I69" i="59"/>
  <c r="I70" i="59"/>
  <c r="I71" i="59"/>
  <c r="I72" i="59"/>
  <c r="I73" i="59"/>
  <c r="I80" i="59"/>
  <c r="I81" i="59"/>
  <c r="I88" i="59"/>
  <c r="I89" i="59" s="1"/>
  <c r="I93" i="59"/>
  <c r="I94" i="59"/>
  <c r="I95" i="59"/>
  <c r="I96" i="59"/>
  <c r="I97" i="59"/>
  <c r="I98" i="59" s="1"/>
  <c r="I99" i="59"/>
  <c r="I100" i="59"/>
  <c r="I104" i="59"/>
  <c r="I105" i="59"/>
  <c r="I106" i="59"/>
  <c r="I107" i="59"/>
  <c r="I108" i="59"/>
  <c r="I66" i="58"/>
  <c r="I67" i="58"/>
  <c r="I68" i="58"/>
  <c r="I69" i="58"/>
  <c r="I70" i="58"/>
  <c r="I71" i="58"/>
  <c r="I72" i="58"/>
  <c r="I73" i="58"/>
  <c r="I80" i="58"/>
  <c r="I81" i="58"/>
  <c r="I88" i="58"/>
  <c r="I89" i="58" s="1"/>
  <c r="I93" i="58"/>
  <c r="I94" i="58"/>
  <c r="I95" i="58"/>
  <c r="I96" i="58"/>
  <c r="I97" i="58"/>
  <c r="I98" i="58" s="1"/>
  <c r="I99" i="58"/>
  <c r="I100" i="58"/>
  <c r="I104" i="58"/>
  <c r="I105" i="58"/>
  <c r="I106" i="58"/>
  <c r="I107" i="58"/>
  <c r="I108" i="58"/>
  <c r="I66" i="57"/>
  <c r="I67" i="57"/>
  <c r="I68" i="57"/>
  <c r="I69" i="57"/>
  <c r="I70" i="57"/>
  <c r="I71" i="57"/>
  <c r="I72" i="57"/>
  <c r="I73" i="57"/>
  <c r="I80" i="57"/>
  <c r="I81" i="57"/>
  <c r="I88" i="57"/>
  <c r="I89" i="57" s="1"/>
  <c r="I93" i="57"/>
  <c r="I94" i="57"/>
  <c r="I95" i="57"/>
  <c r="I96" i="57"/>
  <c r="I97" i="57"/>
  <c r="I98" i="57" s="1"/>
  <c r="I99" i="57"/>
  <c r="I100" i="57"/>
  <c r="I104" i="57"/>
  <c r="I105" i="57"/>
  <c r="I106" i="57"/>
  <c r="I107" i="57"/>
  <c r="I108" i="57"/>
  <c r="I66" i="56"/>
  <c r="I67" i="56"/>
  <c r="I68" i="56"/>
  <c r="I69" i="56"/>
  <c r="I70" i="56"/>
  <c r="I71" i="56"/>
  <c r="I72" i="56"/>
  <c r="I73" i="56"/>
  <c r="I80" i="56"/>
  <c r="I81" i="56"/>
  <c r="I88" i="56"/>
  <c r="I89" i="56" s="1"/>
  <c r="I93" i="56"/>
  <c r="I94" i="56"/>
  <c r="I95" i="56"/>
  <c r="I96" i="56"/>
  <c r="I97" i="56"/>
  <c r="I98" i="56" s="1"/>
  <c r="I99" i="56"/>
  <c r="I100" i="56"/>
  <c r="I104" i="56"/>
  <c r="I105" i="56"/>
  <c r="I106" i="56"/>
  <c r="I107" i="56"/>
  <c r="I108" i="56"/>
  <c r="I66" i="55"/>
  <c r="I67" i="55"/>
  <c r="I68" i="55"/>
  <c r="I69" i="55"/>
  <c r="I70" i="55"/>
  <c r="I71" i="55"/>
  <c r="I72" i="55"/>
  <c r="I73" i="55"/>
  <c r="I80" i="55"/>
  <c r="I81" i="55"/>
  <c r="I88" i="55"/>
  <c r="I89" i="55" s="1"/>
  <c r="I93" i="55"/>
  <c r="I94" i="55"/>
  <c r="I95" i="55"/>
  <c r="I96" i="55"/>
  <c r="I97" i="55"/>
  <c r="I98" i="55" s="1"/>
  <c r="I99" i="55"/>
  <c r="I100" i="55"/>
  <c r="I104" i="55"/>
  <c r="I105" i="55"/>
  <c r="I106" i="55"/>
  <c r="I107" i="55"/>
  <c r="I108" i="55"/>
  <c r="I66" i="54"/>
  <c r="I67" i="54"/>
  <c r="I68" i="54"/>
  <c r="I69" i="54"/>
  <c r="I70" i="54"/>
  <c r="I71" i="54"/>
  <c r="I72" i="54"/>
  <c r="I73" i="54"/>
  <c r="I80" i="54"/>
  <c r="I81" i="54"/>
  <c r="I88" i="54"/>
  <c r="I89" i="54" s="1"/>
  <c r="I93" i="54"/>
  <c r="I94" i="54"/>
  <c r="I95" i="54"/>
  <c r="I96" i="54"/>
  <c r="I97" i="54"/>
  <c r="I98" i="54" s="1"/>
  <c r="I99" i="54"/>
  <c r="I100" i="54"/>
  <c r="I104" i="54"/>
  <c r="I105" i="54"/>
  <c r="I106" i="54"/>
  <c r="I107" i="54"/>
  <c r="I108" i="54"/>
  <c r="I66" i="53"/>
  <c r="I67" i="53"/>
  <c r="I68" i="53"/>
  <c r="I69" i="53"/>
  <c r="I70" i="53"/>
  <c r="I71" i="53"/>
  <c r="I72" i="53"/>
  <c r="I73" i="53"/>
  <c r="I80" i="53"/>
  <c r="I81" i="53"/>
  <c r="I88" i="53"/>
  <c r="I89" i="53" s="1"/>
  <c r="I93" i="53"/>
  <c r="I94" i="53"/>
  <c r="I95" i="53"/>
  <c r="I96" i="53"/>
  <c r="I97" i="53"/>
  <c r="I98" i="53" s="1"/>
  <c r="I99" i="53"/>
  <c r="I100" i="53"/>
  <c r="I104" i="53"/>
  <c r="I105" i="53"/>
  <c r="I106" i="53"/>
  <c r="I107" i="53"/>
  <c r="I108" i="53"/>
  <c r="I79" i="26"/>
  <c r="I77" i="26"/>
  <c r="I76" i="26"/>
  <c r="I75" i="26"/>
  <c r="I74" i="26"/>
  <c r="I64" i="52"/>
  <c r="I65" i="52"/>
  <c r="I66" i="52"/>
  <c r="I67" i="52"/>
  <c r="I68" i="52"/>
  <c r="I69" i="52"/>
  <c r="I70" i="52"/>
  <c r="I71" i="52"/>
  <c r="I78" i="52"/>
  <c r="I79" i="52"/>
  <c r="I86" i="52"/>
  <c r="I87" i="52" s="1"/>
  <c r="I91" i="52"/>
  <c r="I92" i="52"/>
  <c r="I93" i="52"/>
  <c r="I94" i="52"/>
  <c r="I95" i="52"/>
  <c r="I96" i="52" s="1"/>
  <c r="I97" i="52"/>
  <c r="I98" i="52"/>
  <c r="I102" i="52"/>
  <c r="I103" i="52"/>
  <c r="I104" i="52"/>
  <c r="I105" i="52"/>
  <c r="I106" i="52"/>
  <c r="I64" i="51"/>
  <c r="I65" i="51"/>
  <c r="I66" i="51"/>
  <c r="I67" i="51"/>
  <c r="I68" i="51"/>
  <c r="I69" i="51"/>
  <c r="I70" i="51"/>
  <c r="I71" i="51"/>
  <c r="I78" i="51"/>
  <c r="I79" i="51"/>
  <c r="I86" i="51"/>
  <c r="I87" i="51" s="1"/>
  <c r="I91" i="51"/>
  <c r="I92" i="51"/>
  <c r="I93" i="51"/>
  <c r="I94" i="51"/>
  <c r="I95" i="51"/>
  <c r="I96" i="51" s="1"/>
  <c r="I97" i="51"/>
  <c r="I98" i="51"/>
  <c r="I102" i="51"/>
  <c r="I103" i="51"/>
  <c r="I104" i="51"/>
  <c r="I105" i="51"/>
  <c r="I106" i="51"/>
  <c r="I64" i="50"/>
  <c r="I65" i="50"/>
  <c r="I66" i="50"/>
  <c r="I67" i="50"/>
  <c r="I68" i="50"/>
  <c r="I69" i="50"/>
  <c r="I70" i="50"/>
  <c r="I71" i="50"/>
  <c r="I78" i="50"/>
  <c r="I79" i="50"/>
  <c r="I86" i="50"/>
  <c r="I87" i="50" s="1"/>
  <c r="I91" i="50"/>
  <c r="I92" i="50"/>
  <c r="I93" i="50"/>
  <c r="I94" i="50"/>
  <c r="I95" i="50"/>
  <c r="I96" i="50" s="1"/>
  <c r="I97" i="50"/>
  <c r="I98" i="50"/>
  <c r="I102" i="50"/>
  <c r="I103" i="50"/>
  <c r="I104" i="50"/>
  <c r="I105" i="50"/>
  <c r="I106" i="50"/>
  <c r="I64" i="49"/>
  <c r="I65" i="49"/>
  <c r="I66" i="49"/>
  <c r="I67" i="49"/>
  <c r="I68" i="49"/>
  <c r="I69" i="49"/>
  <c r="I70" i="49"/>
  <c r="I71" i="49"/>
  <c r="I78" i="49"/>
  <c r="I79" i="49"/>
  <c r="I86" i="49"/>
  <c r="I87" i="49" s="1"/>
  <c r="I91" i="49"/>
  <c r="I92" i="49"/>
  <c r="I93" i="49"/>
  <c r="I94" i="49"/>
  <c r="I95" i="49"/>
  <c r="I96" i="49" s="1"/>
  <c r="I97" i="49"/>
  <c r="I98" i="49"/>
  <c r="I102" i="49"/>
  <c r="I103" i="49"/>
  <c r="I104" i="49"/>
  <c r="I105" i="49"/>
  <c r="I106" i="49"/>
  <c r="I64" i="48"/>
  <c r="I65" i="48"/>
  <c r="I66" i="48"/>
  <c r="I67" i="48"/>
  <c r="I68" i="48"/>
  <c r="I69" i="48"/>
  <c r="I70" i="48"/>
  <c r="I71" i="48"/>
  <c r="I78" i="48"/>
  <c r="I79" i="48"/>
  <c r="I86" i="48"/>
  <c r="I87" i="48" s="1"/>
  <c r="I91" i="48"/>
  <c r="I92" i="48"/>
  <c r="I93" i="48"/>
  <c r="I94" i="48"/>
  <c r="I95" i="48"/>
  <c r="I96" i="48" s="1"/>
  <c r="I97" i="48"/>
  <c r="I98" i="48"/>
  <c r="I102" i="48"/>
  <c r="I103" i="48"/>
  <c r="I104" i="48"/>
  <c r="I105" i="48"/>
  <c r="I106" i="48"/>
  <c r="I64" i="47"/>
  <c r="I65" i="47"/>
  <c r="I66" i="47"/>
  <c r="I67" i="47"/>
  <c r="I68" i="47"/>
  <c r="I69" i="47"/>
  <c r="I70" i="47"/>
  <c r="I71" i="47"/>
  <c r="I78" i="47"/>
  <c r="I79" i="47"/>
  <c r="I86" i="47"/>
  <c r="I87" i="47" s="1"/>
  <c r="I91" i="47"/>
  <c r="I92" i="47"/>
  <c r="I93" i="47"/>
  <c r="I94" i="47"/>
  <c r="I95" i="47"/>
  <c r="I96" i="47" s="1"/>
  <c r="I97" i="47"/>
  <c r="I98" i="47"/>
  <c r="I102" i="47"/>
  <c r="I103" i="47"/>
  <c r="I104" i="47"/>
  <c r="I105" i="47"/>
  <c r="I106" i="47"/>
  <c r="I64" i="46"/>
  <c r="I65" i="46"/>
  <c r="I66" i="46"/>
  <c r="I67" i="46"/>
  <c r="I68" i="46"/>
  <c r="I69" i="46"/>
  <c r="I70" i="46"/>
  <c r="I71" i="46"/>
  <c r="I78" i="46"/>
  <c r="I79" i="46"/>
  <c r="I86" i="46"/>
  <c r="I87" i="46" s="1"/>
  <c r="I91" i="46"/>
  <c r="I92" i="46"/>
  <c r="I93" i="46"/>
  <c r="I94" i="46"/>
  <c r="I95" i="46"/>
  <c r="I96" i="46" s="1"/>
  <c r="I97" i="46"/>
  <c r="I98" i="46"/>
  <c r="I102" i="46"/>
  <c r="I103" i="46"/>
  <c r="I104" i="46"/>
  <c r="I105" i="46"/>
  <c r="I106" i="46"/>
  <c r="I64" i="45"/>
  <c r="I65" i="45"/>
  <c r="I66" i="45"/>
  <c r="I67" i="45"/>
  <c r="I68" i="45"/>
  <c r="I69" i="45"/>
  <c r="I70" i="45"/>
  <c r="I71" i="45"/>
  <c r="I78" i="45"/>
  <c r="I79" i="45"/>
  <c r="I86" i="45"/>
  <c r="I87" i="45" s="1"/>
  <c r="I91" i="45"/>
  <c r="I92" i="45"/>
  <c r="I93" i="45"/>
  <c r="I94" i="45"/>
  <c r="I95" i="45"/>
  <c r="I96" i="45" s="1"/>
  <c r="I97" i="45"/>
  <c r="I98" i="45"/>
  <c r="I102" i="45"/>
  <c r="I103" i="45"/>
  <c r="I104" i="45"/>
  <c r="I105" i="45"/>
  <c r="I106" i="45"/>
  <c r="F27" i="44"/>
  <c r="F26" i="42"/>
  <c r="I65" i="41"/>
  <c r="I67" i="41"/>
  <c r="I69" i="41"/>
  <c r="I71" i="41"/>
  <c r="I79" i="41"/>
  <c r="I86" i="41"/>
  <c r="I92" i="41"/>
  <c r="I94" i="41"/>
  <c r="I98" i="41"/>
  <c r="I102" i="41"/>
  <c r="I104" i="41"/>
  <c r="I106" i="41"/>
  <c r="I64" i="41"/>
  <c r="I66" i="41"/>
  <c r="I68" i="41"/>
  <c r="I70" i="41"/>
  <c r="I78" i="41"/>
  <c r="I91" i="41"/>
  <c r="I93" i="41"/>
  <c r="I95" i="41"/>
  <c r="I96" i="41" s="1"/>
  <c r="I97" i="41"/>
  <c r="I103" i="41"/>
  <c r="I105" i="41"/>
  <c r="F26" i="39"/>
  <c r="I137" i="38"/>
  <c r="I135" i="38" s="1"/>
  <c r="I151" i="38" s="1"/>
  <c r="I65" i="38"/>
  <c r="I67" i="38"/>
  <c r="I69" i="38"/>
  <c r="I71" i="38"/>
  <c r="I79" i="38"/>
  <c r="I86" i="38"/>
  <c r="I92" i="38"/>
  <c r="I94" i="38"/>
  <c r="I98" i="38"/>
  <c r="I102" i="38"/>
  <c r="I104" i="38"/>
  <c r="I106" i="38"/>
  <c r="I64" i="38"/>
  <c r="I66" i="38"/>
  <c r="I68" i="38"/>
  <c r="I70" i="38"/>
  <c r="I78" i="38"/>
  <c r="I91" i="38"/>
  <c r="I93" i="38"/>
  <c r="I95" i="38"/>
  <c r="I96" i="38" s="1"/>
  <c r="I97" i="38"/>
  <c r="I103" i="38"/>
  <c r="I105" i="38"/>
  <c r="I137" i="37"/>
  <c r="I135" i="37" s="1"/>
  <c r="I151" i="37" s="1"/>
  <c r="I65" i="37"/>
  <c r="I67" i="37"/>
  <c r="I69" i="37"/>
  <c r="I71" i="37"/>
  <c r="I79" i="37"/>
  <c r="I86" i="37"/>
  <c r="I87" i="37" s="1"/>
  <c r="I92" i="37"/>
  <c r="I94" i="37"/>
  <c r="I98" i="37"/>
  <c r="I102" i="37"/>
  <c r="I104" i="37"/>
  <c r="I106" i="37"/>
  <c r="I64" i="37"/>
  <c r="I66" i="37"/>
  <c r="I68" i="37"/>
  <c r="I70" i="37"/>
  <c r="I78" i="37"/>
  <c r="I91" i="37"/>
  <c r="I93" i="37"/>
  <c r="I95" i="37"/>
  <c r="I96" i="37" s="1"/>
  <c r="I97" i="37"/>
  <c r="I103" i="37"/>
  <c r="I105" i="37"/>
  <c r="I139" i="36"/>
  <c r="I137" i="36" s="1"/>
  <c r="I153" i="36" s="1"/>
  <c r="I140" i="35"/>
  <c r="I138" i="35" s="1"/>
  <c r="I154" i="35" s="1"/>
  <c r="I68" i="36"/>
  <c r="I72" i="36"/>
  <c r="I80" i="36"/>
  <c r="I67" i="36"/>
  <c r="I69" i="36"/>
  <c r="I71" i="36"/>
  <c r="I73" i="36"/>
  <c r="I81" i="36"/>
  <c r="I88" i="36"/>
  <c r="I89" i="36" s="1"/>
  <c r="I94" i="36"/>
  <c r="I96" i="36"/>
  <c r="I100" i="36"/>
  <c r="I104" i="36"/>
  <c r="I106" i="36"/>
  <c r="I108" i="36"/>
  <c r="I93" i="36"/>
  <c r="I95" i="36"/>
  <c r="I97" i="36"/>
  <c r="I98" i="36" s="1"/>
  <c r="I99" i="36"/>
  <c r="I105" i="36"/>
  <c r="I107" i="36"/>
  <c r="I69" i="35"/>
  <c r="I73" i="35"/>
  <c r="I81" i="35"/>
  <c r="I96" i="35"/>
  <c r="I100" i="35"/>
  <c r="I68" i="35"/>
  <c r="I70" i="35"/>
  <c r="I72" i="35"/>
  <c r="I74" i="35"/>
  <c r="I82" i="35"/>
  <c r="I89" i="35"/>
  <c r="I95" i="35"/>
  <c r="I97" i="35"/>
  <c r="I101" i="35"/>
  <c r="I105" i="35"/>
  <c r="I107" i="35"/>
  <c r="I109" i="35"/>
  <c r="I106" i="35"/>
  <c r="I108" i="35"/>
  <c r="I68" i="34"/>
  <c r="I70" i="34"/>
  <c r="I72" i="34"/>
  <c r="I74" i="34"/>
  <c r="I82" i="34"/>
  <c r="I95" i="34"/>
  <c r="I97" i="34"/>
  <c r="I99" i="34"/>
  <c r="I100" i="34" s="1"/>
  <c r="I101" i="34"/>
  <c r="I107" i="34"/>
  <c r="I109" i="34"/>
  <c r="I69" i="34"/>
  <c r="I71" i="34"/>
  <c r="I73" i="34"/>
  <c r="I75" i="34"/>
  <c r="I83" i="34"/>
  <c r="I90" i="34"/>
  <c r="I96" i="34"/>
  <c r="I98" i="34"/>
  <c r="I102" i="34"/>
  <c r="I106" i="34"/>
  <c r="I108" i="34"/>
  <c r="I110" i="34"/>
  <c r="I145" i="26"/>
  <c r="I143" i="26" s="1"/>
  <c r="I159" i="26" s="1"/>
  <c r="I86" i="26"/>
  <c r="I99" i="26"/>
  <c r="I101" i="26"/>
  <c r="I103" i="26"/>
  <c r="I104" i="26" s="1"/>
  <c r="I105" i="26"/>
  <c r="I111" i="26"/>
  <c r="I113" i="26"/>
  <c r="I154" i="26"/>
  <c r="I72" i="26"/>
  <c r="I78" i="26"/>
  <c r="I87" i="26"/>
  <c r="I94" i="26"/>
  <c r="I95" i="26" s="1"/>
  <c r="I100" i="26"/>
  <c r="I102" i="26"/>
  <c r="I106" i="26"/>
  <c r="I110" i="26"/>
  <c r="I112" i="26"/>
  <c r="I114" i="26"/>
  <c r="I144" i="25"/>
  <c r="I142" i="25" s="1"/>
  <c r="I158" i="25" s="1"/>
  <c r="I76" i="25"/>
  <c r="I85" i="25"/>
  <c r="I87" i="25" s="1"/>
  <c r="I98" i="25"/>
  <c r="I100" i="25"/>
  <c r="I102" i="25"/>
  <c r="I103" i="25" s="1"/>
  <c r="I104" i="25"/>
  <c r="I110" i="25"/>
  <c r="I112" i="25"/>
  <c r="I70" i="24"/>
  <c r="I76" i="24"/>
  <c r="I85" i="24"/>
  <c r="I92" i="24"/>
  <c r="I98" i="24"/>
  <c r="I100" i="24"/>
  <c r="I104" i="24"/>
  <c r="I108" i="24"/>
  <c r="I110" i="24"/>
  <c r="I112" i="24"/>
  <c r="I75" i="24"/>
  <c r="I84" i="24"/>
  <c r="I97" i="24"/>
  <c r="I99" i="24"/>
  <c r="I101" i="24"/>
  <c r="I102" i="24" s="1"/>
  <c r="I103" i="24"/>
  <c r="I109" i="24"/>
  <c r="I111" i="24"/>
  <c r="I70" i="23"/>
  <c r="I76" i="23"/>
  <c r="I85" i="23"/>
  <c r="I92" i="23"/>
  <c r="I98" i="23"/>
  <c r="I100" i="23"/>
  <c r="I104" i="23"/>
  <c r="I108" i="23"/>
  <c r="I110" i="23"/>
  <c r="I112" i="23"/>
  <c r="I75" i="23"/>
  <c r="I84" i="23"/>
  <c r="I97" i="23"/>
  <c r="I99" i="23"/>
  <c r="I101" i="23"/>
  <c r="I102" i="23" s="1"/>
  <c r="I103" i="23"/>
  <c r="I109" i="23"/>
  <c r="I111" i="23"/>
  <c r="I70" i="22"/>
  <c r="I76" i="22"/>
  <c r="I85" i="22"/>
  <c r="I92" i="22"/>
  <c r="I93" i="22" s="1"/>
  <c r="I98" i="22"/>
  <c r="I100" i="22"/>
  <c r="I104" i="22"/>
  <c r="I108" i="22"/>
  <c r="I110" i="22"/>
  <c r="I112" i="22"/>
  <c r="I75" i="22"/>
  <c r="I84" i="22"/>
  <c r="I97" i="22"/>
  <c r="I99" i="22"/>
  <c r="I101" i="22"/>
  <c r="I102" i="22" s="1"/>
  <c r="I103" i="22"/>
  <c r="I109" i="22"/>
  <c r="I111" i="22"/>
  <c r="I74" i="20"/>
  <c r="I77" i="20" s="1"/>
  <c r="I118" i="20" s="1"/>
  <c r="I83" i="20"/>
  <c r="I85" i="20" s="1"/>
  <c r="I96" i="20"/>
  <c r="I98" i="20"/>
  <c r="I100" i="20"/>
  <c r="I101" i="20" s="1"/>
  <c r="I102" i="20"/>
  <c r="I108" i="20"/>
  <c r="I110" i="20"/>
  <c r="I73" i="19"/>
  <c r="I82" i="19"/>
  <c r="I95" i="19"/>
  <c r="I97" i="19"/>
  <c r="I99" i="19"/>
  <c r="I100" i="19" s="1"/>
  <c r="I101" i="19"/>
  <c r="I107" i="19"/>
  <c r="I109" i="19"/>
  <c r="I69" i="18"/>
  <c r="I91" i="18"/>
  <c r="I92" i="18" s="1"/>
  <c r="I93" i="18" s="1"/>
  <c r="I120" i="18" s="1"/>
  <c r="I99" i="18"/>
  <c r="I107" i="18"/>
  <c r="I111" i="18"/>
  <c r="I75" i="18"/>
  <c r="I84" i="18"/>
  <c r="I97" i="18"/>
  <c r="I103" i="18"/>
  <c r="I109" i="18"/>
  <c r="I74" i="18"/>
  <c r="I83" i="18"/>
  <c r="I96" i="18"/>
  <c r="I98" i="18"/>
  <c r="I100" i="18"/>
  <c r="I101" i="18" s="1"/>
  <c r="I102" i="18"/>
  <c r="I108" i="18"/>
  <c r="I110" i="18"/>
  <c r="J75" i="16"/>
  <c r="J84" i="16"/>
  <c r="J97" i="16"/>
  <c r="J99" i="16"/>
  <c r="J101" i="16"/>
  <c r="J102" i="16" s="1"/>
  <c r="J103" i="16"/>
  <c r="J109" i="16"/>
  <c r="J111" i="16"/>
  <c r="J152" i="16"/>
  <c r="I68" i="15"/>
  <c r="I74" i="15"/>
  <c r="I82" i="15"/>
  <c r="I95" i="15"/>
  <c r="I97" i="15"/>
  <c r="I99" i="15"/>
  <c r="I100" i="15" s="1"/>
  <c r="I101" i="15"/>
  <c r="I107" i="15"/>
  <c r="I109" i="15"/>
  <c r="I73" i="15"/>
  <c r="I83" i="15"/>
  <c r="I84" i="15" s="1"/>
  <c r="I90" i="15"/>
  <c r="I96" i="15"/>
  <c r="I98" i="15"/>
  <c r="I102" i="15"/>
  <c r="I106" i="15"/>
  <c r="I108" i="15"/>
  <c r="I110" i="15"/>
  <c r="I68" i="14"/>
  <c r="I72" i="14"/>
  <c r="I95" i="14"/>
  <c r="I107" i="14"/>
  <c r="I67" i="14"/>
  <c r="I69" i="14"/>
  <c r="I71" i="14"/>
  <c r="I73" i="14"/>
  <c r="I81" i="14"/>
  <c r="I94" i="14"/>
  <c r="I96" i="14"/>
  <c r="I98" i="14"/>
  <c r="I99" i="14" s="1"/>
  <c r="I100" i="14"/>
  <c r="I106" i="14"/>
  <c r="I108" i="14"/>
  <c r="I70" i="14"/>
  <c r="I74" i="14"/>
  <c r="I82" i="14"/>
  <c r="I89" i="14"/>
  <c r="I97" i="14"/>
  <c r="I101" i="14"/>
  <c r="I105" i="14"/>
  <c r="I109" i="14"/>
  <c r="I66" i="13"/>
  <c r="I68" i="13"/>
  <c r="I70" i="13"/>
  <c r="I80" i="13"/>
  <c r="I87" i="13"/>
  <c r="I93" i="13"/>
  <c r="I95" i="13"/>
  <c r="I99" i="13"/>
  <c r="I103" i="13"/>
  <c r="I107" i="13"/>
  <c r="I65" i="13"/>
  <c r="I67" i="13"/>
  <c r="I69" i="13"/>
  <c r="I71" i="13"/>
  <c r="I79" i="13"/>
  <c r="I92" i="13"/>
  <c r="I94" i="13"/>
  <c r="I96" i="13"/>
  <c r="I97" i="13" s="1"/>
  <c r="I98" i="13"/>
  <c r="I104" i="13"/>
  <c r="I106" i="13"/>
  <c r="I72" i="13"/>
  <c r="I105" i="13"/>
  <c r="I65" i="10"/>
  <c r="I67" i="10"/>
  <c r="I69" i="10"/>
  <c r="I71" i="10"/>
  <c r="I79" i="10"/>
  <c r="I86" i="10"/>
  <c r="I92" i="10"/>
  <c r="I94" i="10"/>
  <c r="I98" i="10"/>
  <c r="I102" i="10"/>
  <c r="I104" i="10"/>
  <c r="I106" i="10"/>
  <c r="I64" i="11"/>
  <c r="I66" i="11"/>
  <c r="I68" i="11"/>
  <c r="I70" i="11"/>
  <c r="I78" i="11"/>
  <c r="I85" i="11"/>
  <c r="I86" i="11" s="1"/>
  <c r="I91" i="11"/>
  <c r="I93" i="11"/>
  <c r="I97" i="11"/>
  <c r="I101" i="11"/>
  <c r="I103" i="11"/>
  <c r="I105" i="11"/>
  <c r="I63" i="8"/>
  <c r="I65" i="8"/>
  <c r="I67" i="8"/>
  <c r="I69" i="8"/>
  <c r="I77" i="8"/>
  <c r="I84" i="8"/>
  <c r="I85" i="8" s="1"/>
  <c r="I90" i="8"/>
  <c r="I92" i="8"/>
  <c r="I96" i="8"/>
  <c r="I100" i="8"/>
  <c r="I102" i="8"/>
  <c r="I104" i="8"/>
  <c r="I144" i="8"/>
  <c r="I63" i="7"/>
  <c r="I65" i="7"/>
  <c r="I67" i="7"/>
  <c r="I69" i="7"/>
  <c r="I77" i="7"/>
  <c r="I84" i="7"/>
  <c r="I85" i="7" s="1"/>
  <c r="I90" i="7"/>
  <c r="I92" i="7"/>
  <c r="I96" i="7"/>
  <c r="I100" i="7"/>
  <c r="I102" i="7"/>
  <c r="I104" i="7"/>
  <c r="I144" i="7"/>
  <c r="H168" i="6"/>
  <c r="J135" i="6"/>
  <c r="I135" i="6"/>
  <c r="J133" i="6"/>
  <c r="I70" i="6"/>
  <c r="J56" i="6"/>
  <c r="J146" i="6" s="1"/>
  <c r="J46" i="6"/>
  <c r="J145" i="6" s="1"/>
  <c r="J34" i="6"/>
  <c r="G168" i="4"/>
  <c r="I155" i="4"/>
  <c r="I135" i="4"/>
  <c r="H135" i="4"/>
  <c r="I133" i="4"/>
  <c r="H70" i="4"/>
  <c r="I56" i="4"/>
  <c r="I146" i="4" s="1"/>
  <c r="I46" i="4"/>
  <c r="I145" i="4" s="1"/>
  <c r="I28" i="4"/>
  <c r="I34" i="4" s="1"/>
  <c r="G167" i="3"/>
  <c r="I159" i="3"/>
  <c r="G165" i="3" s="1"/>
  <c r="I154" i="3"/>
  <c r="I134" i="3"/>
  <c r="H134" i="3"/>
  <c r="I132" i="3"/>
  <c r="H69" i="3"/>
  <c r="I55" i="3"/>
  <c r="I145" i="3" s="1"/>
  <c r="I45" i="3"/>
  <c r="I144" i="3" s="1"/>
  <c r="I27" i="3"/>
  <c r="I33" i="3" s="1"/>
  <c r="I76" i="3" s="1"/>
  <c r="I26" i="2"/>
  <c r="I32" i="2" s="1"/>
  <c r="I101" i="2" s="1"/>
  <c r="I54" i="2"/>
  <c r="I144" i="2" s="1"/>
  <c r="H68" i="2"/>
  <c r="H133" i="2"/>
  <c r="I133" i="2"/>
  <c r="I153" i="2"/>
  <c r="I158" i="2"/>
  <c r="G164" i="2" s="1"/>
  <c r="G166" i="2"/>
  <c r="I24" i="1"/>
  <c r="I25" i="1" s="1"/>
  <c r="I38" i="1"/>
  <c r="I54" i="1"/>
  <c r="I144" i="1" s="1"/>
  <c r="H68" i="1"/>
  <c r="H133" i="1"/>
  <c r="G166" i="1"/>
  <c r="I80" i="37" l="1"/>
  <c r="I81" i="37" s="1"/>
  <c r="I80" i="38"/>
  <c r="I80" i="41"/>
  <c r="I78" i="7"/>
  <c r="I79" i="7" s="1"/>
  <c r="J78" i="16"/>
  <c r="J119" i="16" s="1"/>
  <c r="I79" i="25"/>
  <c r="I120" i="25" s="1"/>
  <c r="I76" i="19"/>
  <c r="I117" i="19" s="1"/>
  <c r="I78" i="8"/>
  <c r="I79" i="8" s="1"/>
  <c r="J86" i="16"/>
  <c r="I79" i="11"/>
  <c r="I80" i="10"/>
  <c r="I84" i="19"/>
  <c r="I85" i="19" s="1"/>
  <c r="I86" i="19" s="1"/>
  <c r="I118" i="19" s="1"/>
  <c r="I86" i="22"/>
  <c r="I83" i="35"/>
  <c r="I84" i="35" s="1"/>
  <c r="I85" i="35" s="1"/>
  <c r="I117" i="35" s="1"/>
  <c r="I26" i="1"/>
  <c r="I32" i="1" s="1"/>
  <c r="I77" i="18"/>
  <c r="I118" i="18" s="1"/>
  <c r="I35" i="1"/>
  <c r="I44" i="1" s="1"/>
  <c r="I143" i="1" s="1"/>
  <c r="I137" i="80"/>
  <c r="I153" i="80" s="1"/>
  <c r="I137" i="79"/>
  <c r="I153" i="79" s="1"/>
  <c r="I137" i="78"/>
  <c r="I153" i="78" s="1"/>
  <c r="I151" i="77"/>
  <c r="I152" i="77" s="1"/>
  <c r="I124" i="77"/>
  <c r="I125" i="77" s="1"/>
  <c r="I126" i="77" s="1"/>
  <c r="I127" i="77" s="1"/>
  <c r="I128" i="77" s="1"/>
  <c r="I151" i="76"/>
  <c r="I152" i="76" s="1"/>
  <c r="I124" i="76"/>
  <c r="I125" i="76" s="1"/>
  <c r="I126" i="76" s="1"/>
  <c r="I127" i="76" s="1"/>
  <c r="I128" i="76" s="1"/>
  <c r="I151" i="75"/>
  <c r="I152" i="75" s="1"/>
  <c r="I124" i="75"/>
  <c r="I125" i="75" s="1"/>
  <c r="I126" i="75" s="1"/>
  <c r="I127" i="75" s="1"/>
  <c r="I128" i="75" s="1"/>
  <c r="I151" i="74"/>
  <c r="I152" i="74" s="1"/>
  <c r="I124" i="74"/>
  <c r="I125" i="74" s="1"/>
  <c r="I126" i="74" s="1"/>
  <c r="I127" i="74" s="1"/>
  <c r="I128" i="74" s="1"/>
  <c r="I121" i="73"/>
  <c r="I121" i="72"/>
  <c r="I97" i="8"/>
  <c r="I114" i="8" s="1"/>
  <c r="I113" i="20"/>
  <c r="I115" i="25"/>
  <c r="I116" i="25" s="1"/>
  <c r="I117" i="25" s="1"/>
  <c r="I124" i="25" s="1"/>
  <c r="I82" i="2"/>
  <c r="I83" i="2" s="1"/>
  <c r="I84" i="2" s="1"/>
  <c r="I111" i="2" s="1"/>
  <c r="I88" i="2"/>
  <c r="I100" i="2"/>
  <c r="I102" i="2"/>
  <c r="I61" i="3"/>
  <c r="I63" i="3"/>
  <c r="I65" i="3"/>
  <c r="I67" i="3"/>
  <c r="I75" i="3"/>
  <c r="I77" i="3" s="1"/>
  <c r="I78" i="3" s="1"/>
  <c r="I79" i="3" s="1"/>
  <c r="I111" i="3" s="1"/>
  <c r="I88" i="3"/>
  <c r="I99" i="3"/>
  <c r="I97" i="7"/>
  <c r="I114" i="7" s="1"/>
  <c r="I70" i="8"/>
  <c r="I111" i="8" s="1"/>
  <c r="I98" i="11"/>
  <c r="I115" i="11" s="1"/>
  <c r="I72" i="10"/>
  <c r="I113" i="10" s="1"/>
  <c r="I111" i="14"/>
  <c r="I112" i="14" s="1"/>
  <c r="I113" i="14" s="1"/>
  <c r="I120" i="14" s="1"/>
  <c r="J114" i="16"/>
  <c r="I112" i="19"/>
  <c r="I86" i="23"/>
  <c r="I87" i="23" s="1"/>
  <c r="I88" i="23" s="1"/>
  <c r="I120" i="23" s="1"/>
  <c r="I86" i="24"/>
  <c r="I87" i="24" s="1"/>
  <c r="I88" i="24" s="1"/>
  <c r="I120" i="24" s="1"/>
  <c r="I82" i="36"/>
  <c r="I83" i="36" s="1"/>
  <c r="I91" i="2"/>
  <c r="I99" i="2"/>
  <c r="I62" i="3"/>
  <c r="I64" i="3"/>
  <c r="I66" i="3"/>
  <c r="I68" i="3"/>
  <c r="I70" i="7"/>
  <c r="I111" i="7" s="1"/>
  <c r="I71" i="11"/>
  <c r="I112" i="11" s="1"/>
  <c r="I99" i="10"/>
  <c r="I116" i="10" s="1"/>
  <c r="I76" i="34"/>
  <c r="I117" i="34" s="1"/>
  <c r="I83" i="71"/>
  <c r="I84" i="71" s="1"/>
  <c r="I116" i="71" s="1"/>
  <c r="I111" i="71"/>
  <c r="I112" i="71" s="1"/>
  <c r="I119" i="71" s="1"/>
  <c r="I83" i="70"/>
  <c r="I84" i="70" s="1"/>
  <c r="I116" i="70" s="1"/>
  <c r="I111" i="70"/>
  <c r="I112" i="70" s="1"/>
  <c r="I119" i="70" s="1"/>
  <c r="I83" i="69"/>
  <c r="I84" i="69" s="1"/>
  <c r="I116" i="69" s="1"/>
  <c r="I111" i="69"/>
  <c r="I112" i="69" s="1"/>
  <c r="I119" i="69" s="1"/>
  <c r="I83" i="68"/>
  <c r="I84" i="68" s="1"/>
  <c r="I116" i="68" s="1"/>
  <c r="I111" i="68"/>
  <c r="I112" i="68" s="1"/>
  <c r="I119" i="68" s="1"/>
  <c r="I83" i="67"/>
  <c r="I84" i="67" s="1"/>
  <c r="I116" i="67" s="1"/>
  <c r="I111" i="67"/>
  <c r="I112" i="67" s="1"/>
  <c r="I119" i="67" s="1"/>
  <c r="I83" i="66"/>
  <c r="I84" i="66" s="1"/>
  <c r="I116" i="66" s="1"/>
  <c r="I111" i="66"/>
  <c r="I112" i="66" s="1"/>
  <c r="I119" i="66" s="1"/>
  <c r="I83" i="65"/>
  <c r="I84" i="65" s="1"/>
  <c r="I116" i="65" s="1"/>
  <c r="I111" i="65"/>
  <c r="I112" i="65" s="1"/>
  <c r="I119" i="65" s="1"/>
  <c r="I110" i="64"/>
  <c r="I101" i="64"/>
  <c r="I118" i="64" s="1"/>
  <c r="I90" i="64"/>
  <c r="I117" i="64" s="1"/>
  <c r="I82" i="64"/>
  <c r="I74" i="64"/>
  <c r="I115" i="64" s="1"/>
  <c r="I110" i="63"/>
  <c r="I101" i="63"/>
  <c r="I118" i="63" s="1"/>
  <c r="I90" i="63"/>
  <c r="I117" i="63" s="1"/>
  <c r="I82" i="63"/>
  <c r="I74" i="63"/>
  <c r="I115" i="63" s="1"/>
  <c r="I110" i="62"/>
  <c r="I101" i="62"/>
  <c r="I118" i="62" s="1"/>
  <c r="I90" i="62"/>
  <c r="I117" i="62" s="1"/>
  <c r="I82" i="62"/>
  <c r="I74" i="62"/>
  <c r="I115" i="62" s="1"/>
  <c r="I110" i="61"/>
  <c r="I101" i="61"/>
  <c r="I118" i="61" s="1"/>
  <c r="I90" i="61"/>
  <c r="I117" i="61" s="1"/>
  <c r="I82" i="61"/>
  <c r="I74" i="61"/>
  <c r="I115" i="61" s="1"/>
  <c r="I110" i="60"/>
  <c r="I101" i="60"/>
  <c r="I118" i="60" s="1"/>
  <c r="I90" i="60"/>
  <c r="I117" i="60" s="1"/>
  <c r="I82" i="60"/>
  <c r="I74" i="60"/>
  <c r="I115" i="60" s="1"/>
  <c r="I110" i="59"/>
  <c r="I101" i="59"/>
  <c r="I118" i="59" s="1"/>
  <c r="I90" i="59"/>
  <c r="I117" i="59" s="1"/>
  <c r="I82" i="59"/>
  <c r="I74" i="59"/>
  <c r="I115" i="59" s="1"/>
  <c r="I110" i="58"/>
  <c r="I101" i="58"/>
  <c r="I118" i="58" s="1"/>
  <c r="I90" i="58"/>
  <c r="I117" i="58" s="1"/>
  <c r="I82" i="58"/>
  <c r="I74" i="58"/>
  <c r="I115" i="58" s="1"/>
  <c r="I110" i="57"/>
  <c r="I101" i="57"/>
  <c r="I118" i="57" s="1"/>
  <c r="I90" i="57"/>
  <c r="I117" i="57" s="1"/>
  <c r="I82" i="57"/>
  <c r="I74" i="57"/>
  <c r="I115" i="57" s="1"/>
  <c r="I110" i="56"/>
  <c r="I101" i="56"/>
  <c r="I118" i="56" s="1"/>
  <c r="I90" i="56"/>
  <c r="I117" i="56" s="1"/>
  <c r="I82" i="56"/>
  <c r="I74" i="56"/>
  <c r="I115" i="56" s="1"/>
  <c r="I110" i="55"/>
  <c r="I101" i="55"/>
  <c r="I118" i="55" s="1"/>
  <c r="I90" i="55"/>
  <c r="I117" i="55" s="1"/>
  <c r="I82" i="55"/>
  <c r="I74" i="55"/>
  <c r="I115" i="55" s="1"/>
  <c r="I110" i="54"/>
  <c r="I101" i="54"/>
  <c r="I118" i="54" s="1"/>
  <c r="I90" i="54"/>
  <c r="I117" i="54" s="1"/>
  <c r="I82" i="54"/>
  <c r="I74" i="54"/>
  <c r="I115" i="54" s="1"/>
  <c r="I110" i="53"/>
  <c r="I101" i="53"/>
  <c r="I118" i="53" s="1"/>
  <c r="I90" i="53"/>
  <c r="I117" i="53" s="1"/>
  <c r="I82" i="53"/>
  <c r="I74" i="53"/>
  <c r="I115" i="53" s="1"/>
  <c r="I108" i="52"/>
  <c r="I99" i="52"/>
  <c r="I116" i="52" s="1"/>
  <c r="I88" i="52"/>
  <c r="I115" i="52" s="1"/>
  <c r="I80" i="52"/>
  <c r="I72" i="52"/>
  <c r="I113" i="52" s="1"/>
  <c r="I108" i="51"/>
  <c r="I99" i="51"/>
  <c r="I116" i="51" s="1"/>
  <c r="I88" i="51"/>
  <c r="I115" i="51" s="1"/>
  <c r="I80" i="51"/>
  <c r="I72" i="51"/>
  <c r="I113" i="51" s="1"/>
  <c r="I108" i="50"/>
  <c r="I99" i="50"/>
  <c r="I116" i="50" s="1"/>
  <c r="I88" i="50"/>
  <c r="I115" i="50" s="1"/>
  <c r="I80" i="50"/>
  <c r="I72" i="50"/>
  <c r="I113" i="50" s="1"/>
  <c r="I108" i="49"/>
  <c r="I99" i="49"/>
  <c r="I116" i="49" s="1"/>
  <c r="I88" i="49"/>
  <c r="I115" i="49" s="1"/>
  <c r="I80" i="49"/>
  <c r="I72" i="49"/>
  <c r="I113" i="49" s="1"/>
  <c r="I108" i="48"/>
  <c r="I99" i="48"/>
  <c r="I116" i="48" s="1"/>
  <c r="I88" i="48"/>
  <c r="I115" i="48" s="1"/>
  <c r="I80" i="48"/>
  <c r="I72" i="48"/>
  <c r="I113" i="48" s="1"/>
  <c r="I108" i="47"/>
  <c r="I99" i="47"/>
  <c r="I116" i="47" s="1"/>
  <c r="I88" i="47"/>
  <c r="I115" i="47" s="1"/>
  <c r="I80" i="47"/>
  <c r="I72" i="47"/>
  <c r="I113" i="47" s="1"/>
  <c r="I108" i="46"/>
  <c r="I99" i="46"/>
  <c r="I116" i="46" s="1"/>
  <c r="I88" i="46"/>
  <c r="I115" i="46" s="1"/>
  <c r="I80" i="46"/>
  <c r="I72" i="46"/>
  <c r="I113" i="46" s="1"/>
  <c r="I108" i="45"/>
  <c r="I99" i="45"/>
  <c r="I116" i="45" s="1"/>
  <c r="I88" i="45"/>
  <c r="I115" i="45" s="1"/>
  <c r="I80" i="45"/>
  <c r="I72" i="45"/>
  <c r="I113" i="45" s="1"/>
  <c r="I72" i="41"/>
  <c r="I113" i="41" s="1"/>
  <c r="I108" i="41"/>
  <c r="I99" i="41"/>
  <c r="I116" i="41" s="1"/>
  <c r="I81" i="41"/>
  <c r="I82" i="41" s="1"/>
  <c r="I114" i="41" s="1"/>
  <c r="I87" i="41"/>
  <c r="I88" i="41" s="1"/>
  <c r="I115" i="41" s="1"/>
  <c r="I81" i="38"/>
  <c r="I82" i="38" s="1"/>
  <c r="I114" i="38" s="1"/>
  <c r="I72" i="38"/>
  <c r="I113" i="38" s="1"/>
  <c r="I99" i="38"/>
  <c r="I116" i="38" s="1"/>
  <c r="I108" i="38"/>
  <c r="I87" i="38"/>
  <c r="I88" i="38" s="1"/>
  <c r="I115" i="38" s="1"/>
  <c r="I82" i="37"/>
  <c r="I114" i="37" s="1"/>
  <c r="I72" i="37"/>
  <c r="I113" i="37" s="1"/>
  <c r="I108" i="37"/>
  <c r="I88" i="37"/>
  <c r="I115" i="37" s="1"/>
  <c r="I99" i="37"/>
  <c r="I116" i="37" s="1"/>
  <c r="I74" i="36"/>
  <c r="I115" i="36" s="1"/>
  <c r="I101" i="36"/>
  <c r="I118" i="36" s="1"/>
  <c r="I110" i="36"/>
  <c r="I90" i="36"/>
  <c r="I117" i="36" s="1"/>
  <c r="I84" i="36"/>
  <c r="I116" i="36" s="1"/>
  <c r="I102" i="35"/>
  <c r="I119" i="35" s="1"/>
  <c r="I75" i="35"/>
  <c r="I116" i="35" s="1"/>
  <c r="I111" i="35"/>
  <c r="I90" i="35"/>
  <c r="I91" i="35" s="1"/>
  <c r="I118" i="35" s="1"/>
  <c r="I84" i="34"/>
  <c r="I112" i="34"/>
  <c r="I103" i="34"/>
  <c r="I120" i="34" s="1"/>
  <c r="I91" i="34"/>
  <c r="I92" i="34" s="1"/>
  <c r="I119" i="34" s="1"/>
  <c r="I116" i="26"/>
  <c r="I96" i="26"/>
  <c r="I123" i="26" s="1"/>
  <c r="I80" i="26"/>
  <c r="I121" i="26" s="1"/>
  <c r="I107" i="26"/>
  <c r="I124" i="26" s="1"/>
  <c r="I88" i="26"/>
  <c r="I88" i="25"/>
  <c r="I89" i="25" s="1"/>
  <c r="I121" i="25" s="1"/>
  <c r="I106" i="25"/>
  <c r="I123" i="25" s="1"/>
  <c r="I105" i="24"/>
  <c r="I122" i="24" s="1"/>
  <c r="I114" i="24"/>
  <c r="I78" i="24"/>
  <c r="I119" i="24" s="1"/>
  <c r="I93" i="24"/>
  <c r="I94" i="24" s="1"/>
  <c r="I121" i="24" s="1"/>
  <c r="I105" i="23"/>
  <c r="I122" i="23" s="1"/>
  <c r="I114" i="23"/>
  <c r="I78" i="23"/>
  <c r="I119" i="23" s="1"/>
  <c r="I93" i="23"/>
  <c r="I94" i="23" s="1"/>
  <c r="I121" i="23" s="1"/>
  <c r="I87" i="22"/>
  <c r="I88" i="22" s="1"/>
  <c r="I120" i="22" s="1"/>
  <c r="I105" i="22"/>
  <c r="I122" i="22" s="1"/>
  <c r="I114" i="22"/>
  <c r="I94" i="22"/>
  <c r="I121" i="22" s="1"/>
  <c r="I78" i="22"/>
  <c r="I119" i="22" s="1"/>
  <c r="I114" i="20"/>
  <c r="I115" i="20" s="1"/>
  <c r="I122" i="20" s="1"/>
  <c r="I104" i="20"/>
  <c r="I121" i="20" s="1"/>
  <c r="I86" i="20"/>
  <c r="I87" i="20" s="1"/>
  <c r="I119" i="20" s="1"/>
  <c r="I113" i="19"/>
  <c r="I114" i="19" s="1"/>
  <c r="I121" i="19" s="1"/>
  <c r="I103" i="19"/>
  <c r="I120" i="19" s="1"/>
  <c r="I113" i="18"/>
  <c r="I114" i="18" s="1"/>
  <c r="I85" i="18"/>
  <c r="I86" i="18" s="1"/>
  <c r="I87" i="18" s="1"/>
  <c r="I119" i="18" s="1"/>
  <c r="I104" i="18"/>
  <c r="I121" i="18" s="1"/>
  <c r="J115" i="16"/>
  <c r="J116" i="16" s="1"/>
  <c r="J123" i="16" s="1"/>
  <c r="J105" i="16"/>
  <c r="J122" i="16" s="1"/>
  <c r="J87" i="16"/>
  <c r="J88" i="16" s="1"/>
  <c r="J120" i="16" s="1"/>
  <c r="I76" i="15"/>
  <c r="I117" i="15" s="1"/>
  <c r="I85" i="15"/>
  <c r="I86" i="15" s="1"/>
  <c r="I118" i="15" s="1"/>
  <c r="I112" i="15"/>
  <c r="I91" i="15"/>
  <c r="I92" i="15" s="1"/>
  <c r="I119" i="15" s="1"/>
  <c r="I103" i="15"/>
  <c r="I120" i="15" s="1"/>
  <c r="I83" i="14"/>
  <c r="I75" i="14"/>
  <c r="I116" i="14" s="1"/>
  <c r="I102" i="14"/>
  <c r="I119" i="14" s="1"/>
  <c r="I90" i="14"/>
  <c r="I91" i="14" s="1"/>
  <c r="I118" i="14" s="1"/>
  <c r="I81" i="13"/>
  <c r="I82" i="13" s="1"/>
  <c r="I83" i="13" s="1"/>
  <c r="I115" i="13" s="1"/>
  <c r="I73" i="13"/>
  <c r="I114" i="13" s="1"/>
  <c r="I109" i="13"/>
  <c r="I88" i="13"/>
  <c r="I89" i="13" s="1"/>
  <c r="I116" i="13" s="1"/>
  <c r="I100" i="13"/>
  <c r="I117" i="13" s="1"/>
  <c r="I81" i="10"/>
  <c r="I82" i="10" s="1"/>
  <c r="I114" i="10" s="1"/>
  <c r="I108" i="10"/>
  <c r="I87" i="10"/>
  <c r="I88" i="10" s="1"/>
  <c r="I115" i="10" s="1"/>
  <c r="I80" i="11"/>
  <c r="I81" i="11" s="1"/>
  <c r="I113" i="11" s="1"/>
  <c r="I107" i="11"/>
  <c r="I87" i="11"/>
  <c r="I114" i="11" s="1"/>
  <c r="I106" i="8"/>
  <c r="I86" i="8"/>
  <c r="I113" i="8" s="1"/>
  <c r="I80" i="8"/>
  <c r="I112" i="8" s="1"/>
  <c r="I106" i="7"/>
  <c r="I86" i="7"/>
  <c r="I113" i="7" s="1"/>
  <c r="I80" i="7"/>
  <c r="I112" i="7" s="1"/>
  <c r="J103" i="6"/>
  <c r="J89" i="6"/>
  <c r="J76" i="6"/>
  <c r="J68" i="6"/>
  <c r="J66" i="6"/>
  <c r="J64" i="6"/>
  <c r="J144" i="6"/>
  <c r="J104" i="6"/>
  <c r="J102" i="6"/>
  <c r="J100" i="6"/>
  <c r="J96" i="6"/>
  <c r="J92" i="6"/>
  <c r="J90" i="6"/>
  <c r="J84" i="6"/>
  <c r="J85" i="6" s="1"/>
  <c r="J77" i="6"/>
  <c r="J69" i="6"/>
  <c r="J67" i="6"/>
  <c r="J65" i="6"/>
  <c r="J63" i="6"/>
  <c r="J101" i="6"/>
  <c r="J95" i="6"/>
  <c r="J93" i="6"/>
  <c r="J94" i="6" s="1"/>
  <c r="J91" i="6"/>
  <c r="J62" i="6"/>
  <c r="I63" i="4"/>
  <c r="I65" i="4"/>
  <c r="I67" i="4"/>
  <c r="I69" i="4"/>
  <c r="I77" i="4"/>
  <c r="I84" i="4"/>
  <c r="I85" i="4" s="1"/>
  <c r="I90" i="4"/>
  <c r="I92" i="4"/>
  <c r="I96" i="4"/>
  <c r="I100" i="4"/>
  <c r="I102" i="4"/>
  <c r="I104" i="4"/>
  <c r="I144" i="4"/>
  <c r="I62" i="4"/>
  <c r="I64" i="4"/>
  <c r="I66" i="4"/>
  <c r="I68" i="4"/>
  <c r="I76" i="4"/>
  <c r="I89" i="4"/>
  <c r="I91" i="4"/>
  <c r="I93" i="4"/>
  <c r="I94" i="4" s="1"/>
  <c r="I95" i="4"/>
  <c r="I101" i="4"/>
  <c r="I103" i="4"/>
  <c r="I102" i="3"/>
  <c r="I100" i="3"/>
  <c r="I94" i="3"/>
  <c r="I91" i="3"/>
  <c r="I89" i="3"/>
  <c r="I83" i="3"/>
  <c r="I84" i="3" s="1"/>
  <c r="I143" i="3"/>
  <c r="I103" i="3"/>
  <c r="I101" i="3"/>
  <c r="I95" i="3"/>
  <c r="I92" i="3"/>
  <c r="I93" i="3" s="1"/>
  <c r="I90" i="3"/>
  <c r="I44" i="2"/>
  <c r="I143" i="2" s="1"/>
  <c r="I61" i="2"/>
  <c r="I63" i="2"/>
  <c r="I65" i="2"/>
  <c r="I67" i="2"/>
  <c r="I87" i="2"/>
  <c r="I90" i="2"/>
  <c r="I94" i="2"/>
  <c r="I98" i="2"/>
  <c r="I142" i="2"/>
  <c r="I60" i="2"/>
  <c r="I62" i="2"/>
  <c r="I64" i="2"/>
  <c r="I66" i="2"/>
  <c r="I89" i="2"/>
  <c r="I93" i="2"/>
  <c r="I115" i="18" l="1"/>
  <c r="I122" i="18" s="1"/>
  <c r="I124" i="18" s="1"/>
  <c r="I69" i="3"/>
  <c r="I110" i="3" s="1"/>
  <c r="J125" i="16"/>
  <c r="J155" i="16" s="1"/>
  <c r="J156" i="16" s="1"/>
  <c r="I124" i="20"/>
  <c r="I129" i="20" s="1"/>
  <c r="I137" i="77"/>
  <c r="I153" i="77" s="1"/>
  <c r="I137" i="76"/>
  <c r="I153" i="76" s="1"/>
  <c r="I137" i="75"/>
  <c r="I153" i="75" s="1"/>
  <c r="I137" i="74"/>
  <c r="I153" i="74" s="1"/>
  <c r="I151" i="73"/>
  <c r="I152" i="73" s="1"/>
  <c r="I124" i="73"/>
  <c r="I125" i="73" s="1"/>
  <c r="I126" i="73" s="1"/>
  <c r="I127" i="73" s="1"/>
  <c r="I128" i="73" s="1"/>
  <c r="I151" i="72"/>
  <c r="I152" i="72" s="1"/>
  <c r="I124" i="72"/>
  <c r="I125" i="72" s="1"/>
  <c r="I126" i="72" s="1"/>
  <c r="I127" i="72" s="1"/>
  <c r="I128" i="72" s="1"/>
  <c r="I78" i="4"/>
  <c r="I123" i="19"/>
  <c r="I130" i="19" s="1"/>
  <c r="I126" i="25"/>
  <c r="I133" i="25" s="1"/>
  <c r="I121" i="71"/>
  <c r="I121" i="70"/>
  <c r="I121" i="69"/>
  <c r="I121" i="68"/>
  <c r="I121" i="67"/>
  <c r="I121" i="66"/>
  <c r="I121" i="65"/>
  <c r="I83" i="64"/>
  <c r="I84" i="64" s="1"/>
  <c r="I116" i="64" s="1"/>
  <c r="I111" i="64"/>
  <c r="I112" i="64" s="1"/>
  <c r="I119" i="64" s="1"/>
  <c r="I83" i="63"/>
  <c r="I84" i="63" s="1"/>
  <c r="I116" i="63" s="1"/>
  <c r="I111" i="63"/>
  <c r="I112" i="63" s="1"/>
  <c r="I119" i="63" s="1"/>
  <c r="I83" i="62"/>
  <c r="I84" i="62" s="1"/>
  <c r="I116" i="62" s="1"/>
  <c r="I111" i="62"/>
  <c r="I112" i="62" s="1"/>
  <c r="I119" i="62" s="1"/>
  <c r="I83" i="61"/>
  <c r="I84" i="61" s="1"/>
  <c r="I116" i="61" s="1"/>
  <c r="I111" i="61"/>
  <c r="I112" i="61" s="1"/>
  <c r="I119" i="61" s="1"/>
  <c r="I83" i="60"/>
  <c r="I84" i="60" s="1"/>
  <c r="I116" i="60" s="1"/>
  <c r="I111" i="60"/>
  <c r="I112" i="60" s="1"/>
  <c r="I119" i="60" s="1"/>
  <c r="I83" i="59"/>
  <c r="I84" i="59" s="1"/>
  <c r="I116" i="59" s="1"/>
  <c r="I111" i="59"/>
  <c r="I112" i="59" s="1"/>
  <c r="I119" i="59" s="1"/>
  <c r="I83" i="58"/>
  <c r="I84" i="58" s="1"/>
  <c r="I116" i="58" s="1"/>
  <c r="I111" i="58"/>
  <c r="I112" i="58" s="1"/>
  <c r="I119" i="58" s="1"/>
  <c r="I83" i="57"/>
  <c r="I84" i="57" s="1"/>
  <c r="I116" i="57" s="1"/>
  <c r="I111" i="57"/>
  <c r="I112" i="57" s="1"/>
  <c r="I119" i="57" s="1"/>
  <c r="I83" i="56"/>
  <c r="I84" i="56" s="1"/>
  <c r="I116" i="56" s="1"/>
  <c r="I111" i="56"/>
  <c r="I112" i="56" s="1"/>
  <c r="I119" i="56" s="1"/>
  <c r="I83" i="55"/>
  <c r="I84" i="55" s="1"/>
  <c r="I116" i="55" s="1"/>
  <c r="I111" i="55"/>
  <c r="I112" i="55" s="1"/>
  <c r="I119" i="55" s="1"/>
  <c r="I83" i="54"/>
  <c r="I84" i="54" s="1"/>
  <c r="I116" i="54" s="1"/>
  <c r="I111" i="54"/>
  <c r="I112" i="54" s="1"/>
  <c r="I119" i="54" s="1"/>
  <c r="I83" i="53"/>
  <c r="I84" i="53" s="1"/>
  <c r="I116" i="53" s="1"/>
  <c r="I111" i="53"/>
  <c r="I112" i="53" s="1"/>
  <c r="I119" i="53" s="1"/>
  <c r="I81" i="52"/>
  <c r="I82" i="52" s="1"/>
  <c r="I114" i="52" s="1"/>
  <c r="I109" i="52"/>
  <c r="I110" i="52" s="1"/>
  <c r="I117" i="52" s="1"/>
  <c r="I81" i="51"/>
  <c r="I82" i="51" s="1"/>
  <c r="I114" i="51" s="1"/>
  <c r="I109" i="51"/>
  <c r="I110" i="51" s="1"/>
  <c r="I117" i="51" s="1"/>
  <c r="I81" i="50"/>
  <c r="I82" i="50" s="1"/>
  <c r="I114" i="50" s="1"/>
  <c r="I109" i="50"/>
  <c r="I110" i="50" s="1"/>
  <c r="I117" i="50" s="1"/>
  <c r="I81" i="49"/>
  <c r="I82" i="49" s="1"/>
  <c r="I114" i="49" s="1"/>
  <c r="I109" i="49"/>
  <c r="I110" i="49" s="1"/>
  <c r="I117" i="49" s="1"/>
  <c r="I81" i="48"/>
  <c r="I82" i="48" s="1"/>
  <c r="I114" i="48" s="1"/>
  <c r="I109" i="48"/>
  <c r="I110" i="48" s="1"/>
  <c r="I117" i="48" s="1"/>
  <c r="I81" i="47"/>
  <c r="I82" i="47" s="1"/>
  <c r="I114" i="47" s="1"/>
  <c r="I109" i="47"/>
  <c r="I110" i="47" s="1"/>
  <c r="I117" i="47" s="1"/>
  <c r="I81" i="46"/>
  <c r="I82" i="46" s="1"/>
  <c r="I114" i="46" s="1"/>
  <c r="I109" i="46"/>
  <c r="I110" i="46" s="1"/>
  <c r="I117" i="46" s="1"/>
  <c r="I81" i="45"/>
  <c r="I82" i="45" s="1"/>
  <c r="I114" i="45" s="1"/>
  <c r="I109" i="45"/>
  <c r="I110" i="45" s="1"/>
  <c r="I117" i="45" s="1"/>
  <c r="I109" i="41"/>
  <c r="I110" i="41" s="1"/>
  <c r="I117" i="41" s="1"/>
  <c r="I119" i="41" s="1"/>
  <c r="I109" i="38"/>
  <c r="I110" i="38" s="1"/>
  <c r="I117" i="38" s="1"/>
  <c r="I119" i="38" s="1"/>
  <c r="I109" i="37"/>
  <c r="I110" i="37" s="1"/>
  <c r="I117" i="37" s="1"/>
  <c r="I119" i="37" s="1"/>
  <c r="I111" i="36"/>
  <c r="I112" i="36" s="1"/>
  <c r="I119" i="36" s="1"/>
  <c r="I121" i="36" s="1"/>
  <c r="I124" i="36" s="1"/>
  <c r="I112" i="35"/>
  <c r="I113" i="35" s="1"/>
  <c r="I120" i="35" s="1"/>
  <c r="I122" i="35" s="1"/>
  <c r="I113" i="34"/>
  <c r="I114" i="34" s="1"/>
  <c r="I121" i="34" s="1"/>
  <c r="I85" i="34"/>
  <c r="I86" i="34" s="1"/>
  <c r="I118" i="34" s="1"/>
  <c r="I89" i="26"/>
  <c r="I90" i="26" s="1"/>
  <c r="I122" i="26" s="1"/>
  <c r="I117" i="26"/>
  <c r="I118" i="26" s="1"/>
  <c r="I125" i="26" s="1"/>
  <c r="I156" i="25"/>
  <c r="I157" i="25" s="1"/>
  <c r="I115" i="24"/>
  <c r="I116" i="24" s="1"/>
  <c r="I123" i="24" s="1"/>
  <c r="I125" i="24" s="1"/>
  <c r="I115" i="23"/>
  <c r="I116" i="23" s="1"/>
  <c r="I123" i="23" s="1"/>
  <c r="I125" i="23" s="1"/>
  <c r="I115" i="22"/>
  <c r="I116" i="22" s="1"/>
  <c r="I123" i="22" s="1"/>
  <c r="I125" i="22" s="1"/>
  <c r="I127" i="20"/>
  <c r="I153" i="19"/>
  <c r="I154" i="19" s="1"/>
  <c r="I128" i="19"/>
  <c r="J130" i="16"/>
  <c r="J128" i="16"/>
  <c r="I113" i="15"/>
  <c r="I114" i="15" s="1"/>
  <c r="I121" i="15" s="1"/>
  <c r="I123" i="15" s="1"/>
  <c r="I84" i="14"/>
  <c r="I85" i="14" s="1"/>
  <c r="I117" i="14" s="1"/>
  <c r="I122" i="14" s="1"/>
  <c r="I110" i="13"/>
  <c r="I111" i="13" s="1"/>
  <c r="I118" i="13" s="1"/>
  <c r="I120" i="13" s="1"/>
  <c r="I109" i="10"/>
  <c r="I110" i="10" s="1"/>
  <c r="I117" i="10" s="1"/>
  <c r="I119" i="10" s="1"/>
  <c r="I108" i="11"/>
  <c r="I109" i="11" s="1"/>
  <c r="I116" i="11" s="1"/>
  <c r="I118" i="11" s="1"/>
  <c r="I107" i="8"/>
  <c r="I108" i="8" s="1"/>
  <c r="I115" i="8" s="1"/>
  <c r="I117" i="8" s="1"/>
  <c r="I107" i="7"/>
  <c r="I108" i="7" s="1"/>
  <c r="I115" i="7" s="1"/>
  <c r="I117" i="7" s="1"/>
  <c r="J70" i="6"/>
  <c r="J111" i="6" s="1"/>
  <c r="J86" i="6"/>
  <c r="J113" i="6" s="1"/>
  <c r="J106" i="6"/>
  <c r="J97" i="6"/>
  <c r="J114" i="6" s="1"/>
  <c r="J78" i="6"/>
  <c r="I97" i="4"/>
  <c r="I114" i="4" s="1"/>
  <c r="I79" i="4"/>
  <c r="I80" i="4" s="1"/>
  <c r="I112" i="4" s="1"/>
  <c r="I70" i="4"/>
  <c r="I111" i="4" s="1"/>
  <c r="I106" i="4"/>
  <c r="I86" i="4"/>
  <c r="I113" i="4" s="1"/>
  <c r="I96" i="3"/>
  <c r="I113" i="3" s="1"/>
  <c r="I105" i="3"/>
  <c r="I106" i="3" s="1"/>
  <c r="I85" i="3"/>
  <c r="I112" i="3" s="1"/>
  <c r="I76" i="2"/>
  <c r="I77" i="2" s="1"/>
  <c r="I78" i="2" s="1"/>
  <c r="I110" i="2" s="1"/>
  <c r="I95" i="2"/>
  <c r="I112" i="2" s="1"/>
  <c r="I68" i="2"/>
  <c r="I109" i="2" s="1"/>
  <c r="I104" i="2"/>
  <c r="I61" i="1"/>
  <c r="I63" i="1"/>
  <c r="I65" i="1"/>
  <c r="I67" i="1"/>
  <c r="I75" i="1"/>
  <c r="I82" i="1"/>
  <c r="I90" i="1"/>
  <c r="I94" i="1"/>
  <c r="I98" i="1"/>
  <c r="I100" i="1"/>
  <c r="I102" i="1"/>
  <c r="I60" i="1"/>
  <c r="I62" i="1"/>
  <c r="I64" i="1"/>
  <c r="I66" i="1"/>
  <c r="I74" i="1"/>
  <c r="I87" i="1"/>
  <c r="I89" i="1"/>
  <c r="I91" i="1"/>
  <c r="I92" i="1" s="1"/>
  <c r="I93" i="1"/>
  <c r="I99" i="1"/>
  <c r="I101" i="1"/>
  <c r="I142" i="1"/>
  <c r="J132" i="16" l="1"/>
  <c r="I131" i="25"/>
  <c r="I126" i="19"/>
  <c r="I129" i="25"/>
  <c r="I154" i="20"/>
  <c r="I155" i="20" s="1"/>
  <c r="I131" i="20"/>
  <c r="I76" i="1"/>
  <c r="I129" i="18"/>
  <c r="I127" i="18"/>
  <c r="I154" i="18"/>
  <c r="I155" i="18" s="1"/>
  <c r="I131" i="18"/>
  <c r="I123" i="34"/>
  <c r="I126" i="34" s="1"/>
  <c r="I137" i="73"/>
  <c r="I153" i="73" s="1"/>
  <c r="I137" i="72"/>
  <c r="I153" i="72" s="1"/>
  <c r="I151" i="71"/>
  <c r="I152" i="71" s="1"/>
  <c r="I124" i="71"/>
  <c r="I125" i="71" s="1"/>
  <c r="I126" i="71" s="1"/>
  <c r="I127" i="71" s="1"/>
  <c r="I128" i="71" s="1"/>
  <c r="I151" i="70"/>
  <c r="I152" i="70" s="1"/>
  <c r="I124" i="70"/>
  <c r="I125" i="70" s="1"/>
  <c r="I126" i="70" s="1"/>
  <c r="I127" i="70" s="1"/>
  <c r="I128" i="70" s="1"/>
  <c r="I151" i="69"/>
  <c r="I152" i="69" s="1"/>
  <c r="I124" i="69"/>
  <c r="I125" i="69" s="1"/>
  <c r="I126" i="69" s="1"/>
  <c r="I127" i="69" s="1"/>
  <c r="I128" i="69" s="1"/>
  <c r="I151" i="68"/>
  <c r="I152" i="68" s="1"/>
  <c r="I124" i="68"/>
  <c r="I125" i="68" s="1"/>
  <c r="I126" i="68" s="1"/>
  <c r="I127" i="68" s="1"/>
  <c r="I128" i="68" s="1"/>
  <c r="I151" i="67"/>
  <c r="I152" i="67" s="1"/>
  <c r="I124" i="67"/>
  <c r="I125" i="67" s="1"/>
  <c r="I126" i="67" s="1"/>
  <c r="I127" i="67" s="1"/>
  <c r="I128" i="67" s="1"/>
  <c r="I151" i="66"/>
  <c r="I152" i="66" s="1"/>
  <c r="I124" i="66"/>
  <c r="I125" i="66" s="1"/>
  <c r="I126" i="66" s="1"/>
  <c r="I127" i="66" s="1"/>
  <c r="I128" i="66" s="1"/>
  <c r="I151" i="65"/>
  <c r="I152" i="65" s="1"/>
  <c r="I124" i="65"/>
  <c r="I125" i="65" s="1"/>
  <c r="I126" i="65" s="1"/>
  <c r="I127" i="65" s="1"/>
  <c r="I121" i="64"/>
  <c r="I121" i="63"/>
  <c r="I121" i="62"/>
  <c r="I121" i="61"/>
  <c r="I121" i="60"/>
  <c r="I121" i="59"/>
  <c r="I121" i="58"/>
  <c r="I121" i="57"/>
  <c r="I121" i="56"/>
  <c r="I121" i="55"/>
  <c r="I121" i="54"/>
  <c r="I121" i="53"/>
  <c r="I119" i="52"/>
  <c r="I119" i="51"/>
  <c r="I119" i="50"/>
  <c r="I119" i="49"/>
  <c r="I119" i="48"/>
  <c r="I119" i="47"/>
  <c r="I119" i="46"/>
  <c r="I119" i="45"/>
  <c r="I149" i="41"/>
  <c r="I150" i="41" s="1"/>
  <c r="I126" i="41"/>
  <c r="I124" i="41"/>
  <c r="I122" i="41"/>
  <c r="I149" i="38"/>
  <c r="I150" i="38" s="1"/>
  <c r="I126" i="38"/>
  <c r="I124" i="38"/>
  <c r="I122" i="38"/>
  <c r="I149" i="37"/>
  <c r="I150" i="37" s="1"/>
  <c r="I126" i="37"/>
  <c r="I124" i="37"/>
  <c r="I122" i="37"/>
  <c r="I151" i="36"/>
  <c r="I152" i="36" s="1"/>
  <c r="I128" i="36"/>
  <c r="I126" i="36"/>
  <c r="I152" i="35"/>
  <c r="I153" i="35" s="1"/>
  <c r="I125" i="35"/>
  <c r="I127" i="35"/>
  <c r="I129" i="35"/>
  <c r="I153" i="34"/>
  <c r="I154" i="34" s="1"/>
  <c r="I127" i="26"/>
  <c r="I157" i="26" s="1"/>
  <c r="I158" i="26" s="1"/>
  <c r="I155" i="24"/>
  <c r="I156" i="24" s="1"/>
  <c r="I132" i="24"/>
  <c r="I128" i="24"/>
  <c r="I130" i="24"/>
  <c r="I155" i="23"/>
  <c r="I156" i="23" s="1"/>
  <c r="I132" i="23"/>
  <c r="I128" i="23"/>
  <c r="I130" i="23"/>
  <c r="I155" i="22"/>
  <c r="I156" i="22" s="1"/>
  <c r="I128" i="22"/>
  <c r="I130" i="22"/>
  <c r="I132" i="22"/>
  <c r="I153" i="15"/>
  <c r="I154" i="15" s="1"/>
  <c r="I128" i="15"/>
  <c r="I126" i="15"/>
  <c r="I130" i="15"/>
  <c r="I152" i="14"/>
  <c r="I153" i="14" s="1"/>
  <c r="I127" i="14"/>
  <c r="I129" i="14"/>
  <c r="I125" i="14"/>
  <c r="I150" i="13"/>
  <c r="I151" i="13" s="1"/>
  <c r="I125" i="13"/>
  <c r="I127" i="13"/>
  <c r="I123" i="13"/>
  <c r="I149" i="10"/>
  <c r="I150" i="10" s="1"/>
  <c r="I126" i="10"/>
  <c r="I124" i="10"/>
  <c r="I122" i="10"/>
  <c r="I148" i="11"/>
  <c r="I149" i="11" s="1"/>
  <c r="I121" i="11"/>
  <c r="I123" i="11"/>
  <c r="I125" i="11"/>
  <c r="I147" i="8"/>
  <c r="I148" i="8" s="1"/>
  <c r="I124" i="8"/>
  <c r="I122" i="8"/>
  <c r="I120" i="8"/>
  <c r="I147" i="7"/>
  <c r="I148" i="7" s="1"/>
  <c r="I124" i="7"/>
  <c r="I122" i="7"/>
  <c r="I120" i="7"/>
  <c r="J107" i="6"/>
  <c r="J108" i="6" s="1"/>
  <c r="J115" i="6" s="1"/>
  <c r="J79" i="6"/>
  <c r="J80" i="6" s="1"/>
  <c r="J112" i="6" s="1"/>
  <c r="I107" i="4"/>
  <c r="I108" i="4" s="1"/>
  <c r="I115" i="4" s="1"/>
  <c r="I117" i="4" s="1"/>
  <c r="I107" i="3"/>
  <c r="I114" i="3" s="1"/>
  <c r="I116" i="3" s="1"/>
  <c r="I121" i="3" s="1"/>
  <c r="I105" i="2"/>
  <c r="I106" i="2" s="1"/>
  <c r="I113" i="2" s="1"/>
  <c r="I115" i="2" s="1"/>
  <c r="I77" i="1"/>
  <c r="I78" i="1" s="1"/>
  <c r="I110" i="1" s="1"/>
  <c r="I68" i="1"/>
  <c r="I109" i="1" s="1"/>
  <c r="I104" i="1"/>
  <c r="I88" i="1"/>
  <c r="I95" i="1" s="1"/>
  <c r="I112" i="1" s="1"/>
  <c r="I83" i="1"/>
  <c r="I84" i="1" s="1"/>
  <c r="I111" i="1" s="1"/>
  <c r="I134" i="26" l="1"/>
  <c r="J117" i="6"/>
  <c r="I130" i="26"/>
  <c r="I132" i="26"/>
  <c r="I137" i="65"/>
  <c r="I153" i="65" s="1"/>
  <c r="I137" i="66"/>
  <c r="I153" i="66" s="1"/>
  <c r="I137" i="67"/>
  <c r="I153" i="67" s="1"/>
  <c r="I137" i="68"/>
  <c r="I153" i="68" s="1"/>
  <c r="I137" i="71"/>
  <c r="I153" i="71" s="1"/>
  <c r="I137" i="70"/>
  <c r="I153" i="70" s="1"/>
  <c r="I137" i="69"/>
  <c r="I153" i="69" s="1"/>
  <c r="I151" i="64"/>
  <c r="I152" i="64" s="1"/>
  <c r="I124" i="64"/>
  <c r="I125" i="64" s="1"/>
  <c r="I126" i="64" s="1"/>
  <c r="I127" i="64" s="1"/>
  <c r="I128" i="64" s="1"/>
  <c r="I151" i="63"/>
  <c r="I152" i="63" s="1"/>
  <c r="I124" i="63"/>
  <c r="I126" i="63"/>
  <c r="I127" i="63" s="1"/>
  <c r="I137" i="63" s="1"/>
  <c r="I153" i="63" s="1"/>
  <c r="I151" i="62"/>
  <c r="I152" i="62" s="1"/>
  <c r="I124" i="62"/>
  <c r="I125" i="62" s="1"/>
  <c r="I126" i="62" s="1"/>
  <c r="I127" i="62" s="1"/>
  <c r="I128" i="62" s="1"/>
  <c r="I151" i="61"/>
  <c r="I152" i="61" s="1"/>
  <c r="I124" i="61"/>
  <c r="I125" i="61" s="1"/>
  <c r="I126" i="61" s="1"/>
  <c r="I127" i="61" s="1"/>
  <c r="I128" i="61" s="1"/>
  <c r="I151" i="60"/>
  <c r="I152" i="60" s="1"/>
  <c r="I124" i="60"/>
  <c r="I125" i="60" s="1"/>
  <c r="I137" i="60" s="1"/>
  <c r="I153" i="60" s="1"/>
  <c r="I151" i="59"/>
  <c r="I152" i="59" s="1"/>
  <c r="I124" i="59"/>
  <c r="I125" i="59" s="1"/>
  <c r="I137" i="59" s="1"/>
  <c r="I153" i="59" s="1"/>
  <c r="I151" i="58"/>
  <c r="I152" i="58" s="1"/>
  <c r="I124" i="58"/>
  <c r="I125" i="58" s="1"/>
  <c r="I126" i="58" s="1"/>
  <c r="I127" i="58" s="1"/>
  <c r="I128" i="58" s="1"/>
  <c r="I151" i="57"/>
  <c r="I152" i="57" s="1"/>
  <c r="I124" i="57"/>
  <c r="I125" i="57" s="1"/>
  <c r="I126" i="57" s="1"/>
  <c r="I127" i="57" s="1"/>
  <c r="I128" i="57" s="1"/>
  <c r="I151" i="56"/>
  <c r="I152" i="56" s="1"/>
  <c r="I124" i="56"/>
  <c r="I125" i="56" s="1"/>
  <c r="I126" i="56" s="1"/>
  <c r="I127" i="56" s="1"/>
  <c r="I128" i="56" s="1"/>
  <c r="I151" i="55"/>
  <c r="I152" i="55" s="1"/>
  <c r="I124" i="55"/>
  <c r="I125" i="55" s="1"/>
  <c r="I126" i="55" s="1"/>
  <c r="I127" i="55" s="1"/>
  <c r="I128" i="55" s="1"/>
  <c r="I151" i="54"/>
  <c r="I152" i="54" s="1"/>
  <c r="I124" i="54"/>
  <c r="I126" i="54"/>
  <c r="I128" i="54"/>
  <c r="I151" i="53"/>
  <c r="I152" i="53" s="1"/>
  <c r="I124" i="53"/>
  <c r="I126" i="53"/>
  <c r="I128" i="53"/>
  <c r="I149" i="52"/>
  <c r="I150" i="52" s="1"/>
  <c r="I122" i="52"/>
  <c r="I124" i="52"/>
  <c r="I126" i="52"/>
  <c r="I149" i="51"/>
  <c r="I150" i="51" s="1"/>
  <c r="I122" i="51"/>
  <c r="I124" i="51"/>
  <c r="I126" i="51"/>
  <c r="I149" i="50"/>
  <c r="I150" i="50" s="1"/>
  <c r="I122" i="50"/>
  <c r="I124" i="50"/>
  <c r="I126" i="50"/>
  <c r="I149" i="49"/>
  <c r="I150" i="49" s="1"/>
  <c r="I122" i="49"/>
  <c r="I124" i="49"/>
  <c r="I126" i="49"/>
  <c r="I149" i="48"/>
  <c r="I150" i="48" s="1"/>
  <c r="I122" i="48"/>
  <c r="I124" i="48"/>
  <c r="I126" i="48"/>
  <c r="I149" i="47"/>
  <c r="I150" i="47" s="1"/>
  <c r="I122" i="47"/>
  <c r="I124" i="47"/>
  <c r="I126" i="47"/>
  <c r="I149" i="46"/>
  <c r="I150" i="46" s="1"/>
  <c r="I122" i="46"/>
  <c r="I124" i="46"/>
  <c r="I126" i="46"/>
  <c r="I149" i="45"/>
  <c r="I150" i="45" s="1"/>
  <c r="I122" i="45"/>
  <c r="I124" i="45"/>
  <c r="I126" i="45"/>
  <c r="J147" i="6"/>
  <c r="J148" i="6" s="1"/>
  <c r="J120" i="6"/>
  <c r="J122" i="6"/>
  <c r="J124" i="6"/>
  <c r="I147" i="4"/>
  <c r="I148" i="4" s="1"/>
  <c r="I122" i="4"/>
  <c r="I124" i="4"/>
  <c r="I120" i="4"/>
  <c r="I146" i="3"/>
  <c r="I147" i="3" s="1"/>
  <c r="I123" i="3"/>
  <c r="I119" i="3"/>
  <c r="I145" i="2"/>
  <c r="I146" i="2" s="1"/>
  <c r="I118" i="2"/>
  <c r="I105" i="1"/>
  <c r="I106" i="1" s="1"/>
  <c r="I113" i="1" s="1"/>
  <c r="I115" i="1" s="1"/>
  <c r="I128" i="59" l="1"/>
  <c r="I128" i="60"/>
  <c r="I126" i="59"/>
  <c r="I126" i="60"/>
  <c r="I137" i="56"/>
  <c r="I153" i="56" s="1"/>
  <c r="I137" i="57"/>
  <c r="I153" i="57" s="1"/>
  <c r="I137" i="58"/>
  <c r="I153" i="58" s="1"/>
  <c r="I137" i="61"/>
  <c r="I153" i="61" s="1"/>
  <c r="I137" i="62"/>
  <c r="I153" i="62" s="1"/>
  <c r="I128" i="63"/>
  <c r="I137" i="64"/>
  <c r="I153" i="64" s="1"/>
  <c r="I137" i="55"/>
  <c r="I153" i="55" s="1"/>
  <c r="I137" i="53"/>
  <c r="I153" i="53" s="1"/>
  <c r="I145" i="1"/>
  <c r="I146" i="1" s="1"/>
  <c r="I118" i="1"/>
  <c r="I119" i="1" s="1"/>
  <c r="I120" i="1" s="1"/>
  <c r="I121" i="1" s="1"/>
  <c r="I122" i="1" s="1"/>
  <c r="I126" i="1" l="1"/>
  <c r="I125" i="1"/>
  <c r="I130" i="1"/>
  <c r="I133" i="1" l="1"/>
  <c r="I131" i="1"/>
  <c r="I147" i="1" s="1"/>
  <c r="I148" i="1" s="1"/>
  <c r="C152" i="1" s="1"/>
  <c r="F152" i="1" s="1"/>
  <c r="I152" i="1" s="1"/>
  <c r="I158" i="1" l="1"/>
  <c r="I153" i="1"/>
  <c r="G164" i="1" l="1"/>
  <c r="G168" i="1" s="1"/>
  <c r="I159" i="1"/>
  <c r="I131" i="2"/>
  <c r="I122" i="2"/>
  <c r="I120" i="2"/>
  <c r="I128" i="140"/>
  <c r="I129" i="140"/>
  <c r="I133" i="140"/>
  <c r="I134" i="140"/>
  <c r="I136" i="140"/>
  <c r="I147" i="140"/>
  <c r="I148" i="140"/>
  <c r="C152" i="140"/>
  <c r="F152" i="140"/>
  <c r="I152" i="140"/>
  <c r="I153" i="140"/>
  <c r="G164" i="140"/>
  <c r="G168" i="140"/>
</calcChain>
</file>

<file path=xl/sharedStrings.xml><?xml version="1.0" encoding="utf-8"?>
<sst xmlns="http://schemas.openxmlformats.org/spreadsheetml/2006/main" count="29149" uniqueCount="449">
  <si>
    <t xml:space="preserve">Quantidade </t>
  </si>
  <si>
    <t>Especificação dos Materiais/Máquinas/Equipamentos</t>
  </si>
  <si>
    <r>
      <t xml:space="preserve"> MATERIAIS, MÁQUINAS E EQUIPAMENTOS ALOCADOS NA EXECUÇÃO CONTRATUAL  (inciso VI do art. 21 da IN SLTI nº 2/2008 e </t>
    </r>
    <r>
      <rPr>
        <b/>
        <sz val="10"/>
        <color indexed="10"/>
        <rFont val="Arial"/>
        <family val="2"/>
      </rPr>
      <t>item 6.5.4."f" do edital</t>
    </r>
    <r>
      <rPr>
        <b/>
        <sz val="10"/>
        <rFont val="Arial"/>
        <family val="2"/>
      </rPr>
      <t>)</t>
    </r>
  </si>
  <si>
    <t>Telefonista</t>
  </si>
  <si>
    <t>Quantidade de Pessoal</t>
  </si>
  <si>
    <t>Tipo de Mão de Obra</t>
  </si>
  <si>
    <r>
      <t xml:space="preserve">QUANTIDADE DE PESSOAL ALOCADO NA EXECUÇÃO CONTRATUAL (inciso V do art. 21 da IN SLTI nº 2/2008 e </t>
    </r>
    <r>
      <rPr>
        <b/>
        <sz val="10"/>
        <color indexed="10"/>
        <rFont val="Arial"/>
        <family val="2"/>
      </rPr>
      <t>item 6.5.4."e" do edital</t>
    </r>
    <r>
      <rPr>
        <b/>
        <sz val="10"/>
        <rFont val="Arial"/>
        <family val="2"/>
      </rPr>
      <t>)</t>
    </r>
  </si>
  <si>
    <r>
      <t xml:space="preserve">Valor global da proposta </t>
    </r>
    <r>
      <rPr>
        <b/>
        <sz val="10"/>
        <rFont val="Arial"/>
        <family val="2"/>
      </rPr>
      <t>(valor mensal do serviço x nº de meses do contrato)</t>
    </r>
  </si>
  <si>
    <t>Número de meses do contrato</t>
  </si>
  <si>
    <t>Valor mensal do serviço</t>
  </si>
  <si>
    <t>Nota (1): Informar o valor da unidade de medida por tipo de serviço</t>
  </si>
  <si>
    <t>Valor global da proposta (valor mensal do serviço x nº de meses do contrato)</t>
  </si>
  <si>
    <t>C</t>
  </si>
  <si>
    <t>B</t>
  </si>
  <si>
    <t>Valor proposto por unidade de medida (*) - MESES</t>
  </si>
  <si>
    <t>A</t>
  </si>
  <si>
    <t>Valor (R$)</t>
  </si>
  <si>
    <t>Descrição</t>
  </si>
  <si>
    <t>Valor global da proposta</t>
  </si>
  <si>
    <r>
      <t xml:space="preserve">ANEXO </t>
    </r>
    <r>
      <rPr>
        <b/>
        <sz val="12"/>
        <color indexed="10"/>
        <rFont val="Arial"/>
        <family val="2"/>
      </rPr>
      <t>-----</t>
    </r>
    <r>
      <rPr>
        <b/>
        <sz val="12"/>
        <rFont val="Arial"/>
        <family val="2"/>
      </rPr>
      <t>D
Quadro-demonstrativo - VALOR GLOBAL DA PROPOSTA</t>
    </r>
  </si>
  <si>
    <t>VALOR MENSAL DOS SERVIÇOS (I+ II + III +...)</t>
  </si>
  <si>
    <t>I             Serviço 1 (indicar)</t>
  </si>
  <si>
    <t>Valor total do serviço 
(F) = (D x E)</t>
  </si>
  <si>
    <t>Quantidade de postos 
(E)</t>
  </si>
  <si>
    <t>Valor proposto por posto
(D) = (B x C)</t>
  </si>
  <si>
    <t>Quantidade de empregados por posto 
(C)</t>
  </si>
  <si>
    <t>Valor proposto por empregado 
(B)</t>
  </si>
  <si>
    <t>Tipo de serviço 
(A)</t>
  </si>
  <si>
    <r>
      <t xml:space="preserve">ANEXO </t>
    </r>
    <r>
      <rPr>
        <b/>
        <sz val="12"/>
        <color indexed="10"/>
        <rFont val="Arial"/>
        <family val="2"/>
      </rPr>
      <t>-------</t>
    </r>
    <r>
      <rPr>
        <b/>
        <sz val="12"/>
        <rFont val="Arial"/>
        <family val="2"/>
      </rPr>
      <t>C
Quadro-resumo - VALOR MENSAL DOS SERVIÇOS</t>
    </r>
  </si>
  <si>
    <t>OBS: OS ANEXOS ---C E ---D ABAIXO NÃO TÊM UTILIDADE PARA LIMPEZA E VIGILÂNCIA QUE POSSUEM COMPLEMENTO ESPECÍFICO - ASSIM, DEVEM SER EXCLUÍDOS PARA ESSES 2 OBJETOS</t>
  </si>
  <si>
    <t>Valor total por empregado</t>
  </si>
  <si>
    <t>Módulo 5 - Custos Indiretos, Lucro e Tributos</t>
  </si>
  <si>
    <t>E</t>
  </si>
  <si>
    <t>Subtotal (A + B + C + D)</t>
  </si>
  <si>
    <t>Módulo 4 - Encargos Sociais e Trabalhistas</t>
  </si>
  <si>
    <t>D</t>
  </si>
  <si>
    <t>Módulo 3 - Insumo Diversos (uniformes, materiais, equipamentos e outros)</t>
  </si>
  <si>
    <t>Módulo 2 - Benefícios Mensais e Diários</t>
  </si>
  <si>
    <t>Módulo 1 - Composição da Remuneração</t>
  </si>
  <si>
    <t>Mão de obra vinculada à execução contratual (valor por empregado)</t>
  </si>
  <si>
    <r>
      <t xml:space="preserve">ANEXO -------B
</t>
    </r>
    <r>
      <rPr>
        <b/>
        <sz val="11"/>
        <rFont val="Arial"/>
        <family val="2"/>
      </rPr>
      <t xml:space="preserve">Quadro-resumo do Custo por Empregado
</t>
    </r>
  </si>
  <si>
    <t>Nota (1): Custos Indiretos, Lucro e Tributos por empregado
Nota (2): O valor referente a tributos é obtido aplicando-se o percentual sobre o valor do faturamento</t>
  </si>
  <si>
    <t xml:space="preserve">                                  1 - (Total de Tributos em % dividido por 100)</t>
  </si>
  <si>
    <t xml:space="preserve"> = ( --------------------------------------------------------- ) x Alíquota do Tributo</t>
  </si>
  <si>
    <t xml:space="preserve">                                         Base de Cálculo para os Tributos</t>
  </si>
  <si>
    <t>Cálculo dos Tributos</t>
  </si>
  <si>
    <t xml:space="preserve">Percentual Total e Valor Total de Tributos  </t>
  </si>
  <si>
    <t>TOTAL</t>
  </si>
  <si>
    <r>
      <t xml:space="preserve">  </t>
    </r>
    <r>
      <rPr>
        <b/>
        <sz val="10"/>
        <rFont val="Arial"/>
        <family val="2"/>
      </rPr>
      <t xml:space="preserve">a) ISS                 </t>
    </r>
    <r>
      <rPr>
        <sz val="10"/>
        <color indexed="10"/>
        <rFont val="Arial"/>
        <family val="2"/>
      </rPr>
      <t xml:space="preserve"> (Decreto Municipal POA nº 15.416/2006 - art. 96, § 1º, inc. II)</t>
    </r>
  </si>
  <si>
    <t>-</t>
  </si>
  <si>
    <t>C.3   Tributos Municipais (especificar):</t>
  </si>
  <si>
    <t>C.2   Tributos Estaduais (especificar)</t>
  </si>
  <si>
    <t>IRPJ e CSLL (Não incluir esses tributos em face da proibição contida no item 9.1 do Acórdão TCU nº 950/2007-Plenário)</t>
  </si>
  <si>
    <r>
      <t xml:space="preserve">  </t>
    </r>
    <r>
      <rPr>
        <b/>
        <sz val="10"/>
        <rFont val="Arial"/>
        <family val="2"/>
      </rPr>
      <t xml:space="preserve">b) PIS       </t>
    </r>
    <r>
      <rPr>
        <sz val="9"/>
        <color indexed="10"/>
        <rFont val="Arial"/>
        <family val="2"/>
      </rPr>
      <t>(depende do regime de tributação - utilizada a hipótese de Lucro Presumido)</t>
    </r>
  </si>
  <si>
    <r>
      <t xml:space="preserve">  </t>
    </r>
    <r>
      <rPr>
        <b/>
        <sz val="10"/>
        <rFont val="Arial"/>
        <family val="2"/>
      </rPr>
      <t xml:space="preserve">a) Cofins </t>
    </r>
    <r>
      <rPr>
        <sz val="8.5"/>
        <color indexed="10"/>
        <rFont val="Arial"/>
        <family val="2"/>
      </rPr>
      <t>(depende do regime de tributação - utilizada a hipótese de Lucro Presumido)</t>
    </r>
  </si>
  <si>
    <t>C.1    Tributos Federais (especificar)</t>
  </si>
  <si>
    <t>Tributos</t>
  </si>
  <si>
    <t>BASE DE CÁLCULO DOS TRIBUTOS = (Total da Remuneração + Total dos Benefícios Mensais e Diários + Total de Insumos Diversos + Total do Quadro-resumo do Módulo 4 de Encargos Sociais e Trabalhistas + Custos Indiretos + Lucro)</t>
  </si>
  <si>
    <t>Lucro</t>
  </si>
  <si>
    <t>BASE DE CÁLCULO DO LUCRO = (Total da Remuneração + Total dos Benefícios Mensais e Diários + Total de Insumos Diversos + Total do Quadro-resumo do Módulo 4 de Encargos Sociais e Trabalhistas + Custos Indiretos)</t>
  </si>
  <si>
    <t>Custos Indiretos</t>
  </si>
  <si>
    <t>BASE DE CÁLCULO DOS CUSTOS INDIRETOS  = (Total da Remuneração + Total dos Benefícios Mensais e Diários + Total de Insumos Diversos + Total do Quadro-resumo do Módulo 4 de Encargos Sociais e Trabalhistas)</t>
  </si>
  <si>
    <t>%</t>
  </si>
  <si>
    <t xml:space="preserve">Custos Indiretos, Lucro e Tributos </t>
  </si>
  <si>
    <t>MÓDULO 5 - CUSTOS INDIRETOS, LUCRO E TRIBUTOS</t>
  </si>
  <si>
    <t>Outros (especificar)</t>
  </si>
  <si>
    <t>4.6</t>
  </si>
  <si>
    <t>Custo de reposição do profissional ausente</t>
  </si>
  <si>
    <t>4.5</t>
  </si>
  <si>
    <t>Custo de rescisão</t>
  </si>
  <si>
    <t>4.4</t>
  </si>
  <si>
    <t>Afastamento maternidade</t>
  </si>
  <si>
    <t>4.3</t>
  </si>
  <si>
    <t>13º salário + adicional de férias</t>
  </si>
  <si>
    <t>4.2</t>
  </si>
  <si>
    <t xml:space="preserve">Encargos previdenciários e FGTS </t>
  </si>
  <si>
    <t>4.1</t>
  </si>
  <si>
    <t>Quadro-resumo - Módulo 4 - Encargos Sociais e Trabalhistas</t>
  </si>
  <si>
    <t>Incidência do submódulo 4.1 sobre o Custo de Reposição</t>
  </si>
  <si>
    <t>G</t>
  </si>
  <si>
    <t>Subtotal</t>
  </si>
  <si>
    <t>F</t>
  </si>
  <si>
    <r>
      <t xml:space="preserve">Ausência por acidente de trabalho    </t>
    </r>
    <r>
      <rPr>
        <b/>
        <sz val="10"/>
        <color indexed="10"/>
        <rFont val="Arial"/>
        <family val="2"/>
      </rPr>
      <t>Cálculo do valor  = {[(15dias/30)xRem]/12}x0,78%</t>
    </r>
  </si>
  <si>
    <r>
      <t xml:space="preserve">Ausências legais                                                     </t>
    </r>
    <r>
      <rPr>
        <b/>
        <sz val="10"/>
        <color indexed="10"/>
        <rFont val="Arial"/>
        <family val="2"/>
      </rPr>
      <t>Cálculo do valor = [(1dia/30)xRem]/12</t>
    </r>
  </si>
  <si>
    <r>
      <t xml:space="preserve">Licença-paternidade                                  </t>
    </r>
    <r>
      <rPr>
        <b/>
        <sz val="10"/>
        <color indexed="10"/>
        <rFont val="Arial"/>
        <family val="2"/>
      </rPr>
      <t>Cálculo do valor = {[(5dias/30)xRem]/12}x1,5%</t>
    </r>
  </si>
  <si>
    <r>
      <t xml:space="preserve">Ausência por doença                                             </t>
    </r>
    <r>
      <rPr>
        <b/>
        <sz val="10"/>
        <color indexed="10"/>
        <rFont val="Arial"/>
        <family val="2"/>
      </rPr>
      <t>Cálculo do valor = [(5dias/30)xRem]/12</t>
    </r>
  </si>
  <si>
    <r>
      <t xml:space="preserve">Férias                                                                                       </t>
    </r>
    <r>
      <rPr>
        <b/>
        <sz val="10"/>
        <color indexed="10"/>
        <rFont val="Arial"/>
        <family val="2"/>
      </rPr>
      <t>Cálculo do valor = Rem/12</t>
    </r>
  </si>
  <si>
    <t>Composição do Custo de Reposição do Profissional Ausente</t>
  </si>
  <si>
    <t>4.5 - Custo de Reposição do Profissional Ausente</t>
  </si>
  <si>
    <r>
      <t xml:space="preserve">Contribuição social de 10% sobre o FGTS do aviso-prévio trabalhado (LC nº 110/01 - Art. 1º)                                                                    </t>
    </r>
    <r>
      <rPr>
        <b/>
        <sz val="10"/>
        <color indexed="10"/>
        <rFont val="Arial"/>
        <family val="2"/>
      </rPr>
      <t>Cálculo do valor = (10%x8%xRem)x100%</t>
    </r>
  </si>
  <si>
    <t>F.2</t>
  </si>
  <si>
    <r>
      <t xml:space="preserve">Multa do FGTS do aviso-prévio trabalhado    </t>
    </r>
    <r>
      <rPr>
        <b/>
        <sz val="10"/>
        <color indexed="10"/>
        <rFont val="Arial"/>
        <family val="2"/>
      </rPr>
      <t xml:space="preserve">Cálculo do valor = (40%x8%xRem)x100% </t>
    </r>
  </si>
  <si>
    <t>F.1</t>
  </si>
  <si>
    <t>Incidência do submódulo 4.1 sobre o aviso-prévio trabalhado</t>
  </si>
  <si>
    <r>
      <t xml:space="preserve">Aviso-previo trabalhado                     </t>
    </r>
    <r>
      <rPr>
        <b/>
        <sz val="10"/>
        <color indexed="10"/>
        <rFont val="Arial"/>
        <family val="2"/>
      </rPr>
      <t xml:space="preserve">(negociar extinção/redução na 1ª prorrogação)
                                                         Cálculo do valor= [(7/30)xRem]/20meses do contrato  </t>
    </r>
  </si>
  <si>
    <r>
      <t xml:space="preserve">Contribuição social de 10% sobre o FGTS do aviso-prévio indenizado (LC nº 110/01 - Art. 1º)                                                                        </t>
    </r>
    <r>
      <rPr>
        <b/>
        <sz val="10"/>
        <color indexed="10"/>
        <rFont val="Arial"/>
        <family val="2"/>
      </rPr>
      <t>Cálculo do valor = (10%x8%xRem)x5%</t>
    </r>
  </si>
  <si>
    <t>C.2</t>
  </si>
  <si>
    <r>
      <t xml:space="preserve">Multa do FGTS do aviso-prévio indenizado       </t>
    </r>
    <r>
      <rPr>
        <b/>
        <sz val="10"/>
        <color indexed="10"/>
        <rFont val="Arial"/>
        <family val="2"/>
      </rPr>
      <t>Cálculo do valor = (40%x8%xRem)x5%</t>
    </r>
  </si>
  <si>
    <t>C.1</t>
  </si>
  <si>
    <t>Incidência do FGTS sobre o aviso-prévio indenizado</t>
  </si>
  <si>
    <r>
      <t xml:space="preserve">Aviso-prévio indenizado                            </t>
    </r>
    <r>
      <rPr>
        <b/>
        <sz val="10"/>
        <color indexed="10"/>
        <rFont val="Arial"/>
        <family val="2"/>
      </rPr>
      <t xml:space="preserve">                         Cálculo do valor = (Rem/12)x5%</t>
    </r>
  </si>
  <si>
    <t>Provisão para Rescisão</t>
  </si>
  <si>
    <t>Submódulo 4.4 - Provisão para Rescisão</t>
  </si>
  <si>
    <t xml:space="preserve">Incidência do submódulo 4.1 sobre o afastamento maternidade </t>
  </si>
  <si>
    <r>
      <t xml:space="preserve">Afastamento maternidade                   </t>
    </r>
    <r>
      <rPr>
        <b/>
        <sz val="10"/>
        <color indexed="10"/>
        <rFont val="Arial"/>
        <family val="2"/>
      </rPr>
      <t>Cálculo do valor = {[(1+1/3)x(4/12)xRem]/12}x2%</t>
    </r>
  </si>
  <si>
    <t>Afastamento Maternidade</t>
  </si>
  <si>
    <t>Submódulo 4.3 - Afastamento Maternidade</t>
  </si>
  <si>
    <t>Incidência do submódulo 4.1 sobre 13º Salário e Adicional de Férias</t>
  </si>
  <si>
    <r>
      <t xml:space="preserve">Adicional de Férias      </t>
    </r>
    <r>
      <rPr>
        <b/>
        <sz val="9"/>
        <color indexed="10"/>
        <rFont val="Arial"/>
        <family val="2"/>
      </rPr>
      <t>(abono constitucional = 1/3 férias)</t>
    </r>
    <r>
      <rPr>
        <b/>
        <sz val="9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Cálculo do valor = (Rem/3)/12</t>
    </r>
  </si>
  <si>
    <r>
      <t xml:space="preserve">13º Salário                                                                         </t>
    </r>
    <r>
      <rPr>
        <b/>
        <sz val="10"/>
        <color indexed="10"/>
        <rFont val="Arial"/>
        <family val="2"/>
      </rPr>
      <t>Cálculo do valor = Rem/12</t>
    </r>
    <r>
      <rPr>
        <b/>
        <sz val="10"/>
        <rFont val="Arial"/>
        <family val="2"/>
      </rPr>
      <t xml:space="preserve">  </t>
    </r>
    <r>
      <rPr>
        <b/>
        <sz val="10"/>
        <color indexed="12"/>
        <rFont val="Arial"/>
        <family val="2"/>
      </rPr>
      <t xml:space="preserve">      </t>
    </r>
  </si>
  <si>
    <t>13º Salário e Adicional de Férias</t>
  </si>
  <si>
    <t>Submódulo 4.2 - 13º Salário e Adicional de Férias</t>
  </si>
  <si>
    <t>Nota (1) - Os percentuais dos encargos previdenciários e FGTS são aqueles estabelecidos pela legislação vigente.
Nota (2) - Percentuais incidentes sobre a remunerações.</t>
  </si>
  <si>
    <t>SEBRAE</t>
  </si>
  <si>
    <t>H</t>
  </si>
  <si>
    <r>
      <t xml:space="preserve">Seguro acidente de trabalho            </t>
    </r>
    <r>
      <rPr>
        <b/>
        <sz val="10"/>
        <color indexed="10"/>
        <rFont val="Arial"/>
        <family val="2"/>
      </rPr>
      <t>(Riscos Ambientais do Trabalho - RAT)</t>
    </r>
  </si>
  <si>
    <t>FGTS</t>
  </si>
  <si>
    <t>Salário educação</t>
  </si>
  <si>
    <t>INCRA</t>
  </si>
  <si>
    <t>SENAI ou SENAC</t>
  </si>
  <si>
    <t>SESI ou SESC</t>
  </si>
  <si>
    <t>INSS</t>
  </si>
  <si>
    <t>Encargos Previdenciários e FGTS</t>
  </si>
  <si>
    <r>
      <t xml:space="preserve">                                                                  MÓDULO 4: ENCARGOS SOCIAIS E TRABALHISTAS
                                                              </t>
    </r>
    <r>
      <rPr>
        <b/>
        <sz val="11"/>
        <rFont val="Arial"/>
        <family val="2"/>
      </rPr>
      <t>Submódulo 4.1 - Encargos Previdenciários e FGTS</t>
    </r>
  </si>
  <si>
    <t>Nota: Valores mensais por empregado</t>
  </si>
  <si>
    <t>Total de Insumos Diversos</t>
  </si>
  <si>
    <t>0.00</t>
  </si>
  <si>
    <t>Equipamentos</t>
  </si>
  <si>
    <t xml:space="preserve">Materiais </t>
  </si>
  <si>
    <t>Uniformes</t>
  </si>
  <si>
    <t>Insumos Diversos</t>
  </si>
  <si>
    <t>MÓDULO 3: INSUMOS DIVERSOS</t>
  </si>
  <si>
    <t>Nota: o valor informado deverá ser o custo real do insumo (descontado o valor eventualmente pago pelo empregado).</t>
  </si>
  <si>
    <t>Total de Benefícios Mensais e Diários</t>
  </si>
  <si>
    <t>Seguro de vida, invalidez e funeral</t>
  </si>
  <si>
    <t>Auxílio-creche</t>
  </si>
  <si>
    <t>Assistência médica e familiar</t>
  </si>
  <si>
    <r>
      <t xml:space="preserve">      </t>
    </r>
    <r>
      <rPr>
        <b/>
        <sz val="9"/>
        <color indexed="10"/>
        <rFont val="Arial"/>
        <family val="2"/>
      </rPr>
      <t>B.1) Valor do auxílio-alimentação (clausula 22 da CCT 2011):</t>
    </r>
  </si>
  <si>
    <r>
      <t xml:space="preserve">Auxílio-alimentação  (Vales, cesta básica, etc.)    </t>
    </r>
    <r>
      <rPr>
        <b/>
        <sz val="10"/>
        <color indexed="10"/>
        <rFont val="Arial"/>
        <family val="2"/>
      </rPr>
      <t>Cálculo do valor = [(22xVA)x(1-0,20)]</t>
    </r>
  </si>
  <si>
    <r>
      <t xml:space="preserve">     </t>
    </r>
    <r>
      <rPr>
        <b/>
        <sz val="9"/>
        <color indexed="10"/>
        <rFont val="Arial"/>
        <family val="2"/>
      </rPr>
      <t xml:space="preserve"> A.2) Quantidade de passagens por dia por empregado:</t>
    </r>
  </si>
  <si>
    <r>
      <t xml:space="preserve">      </t>
    </r>
    <r>
      <rPr>
        <b/>
        <sz val="9"/>
        <color indexed="10"/>
        <rFont val="Arial"/>
        <family val="2"/>
      </rPr>
      <t xml:space="preserve">A.1) Valor da passagem do transporte coletivo no município de prestação dos serviços: </t>
    </r>
  </si>
  <si>
    <r>
      <t xml:space="preserve">Transporte                                               </t>
    </r>
    <r>
      <rPr>
        <b/>
        <sz val="10"/>
        <color indexed="10"/>
        <rFont val="Arial"/>
        <family val="2"/>
      </rPr>
      <t>Cálculo do valor: [(2xVTx22) – (6%xSBx(22/30))]</t>
    </r>
  </si>
  <si>
    <t>Benefícios Mensais e Diários</t>
  </si>
  <si>
    <t>MÓDULO 2 : BENEFÍCIOS MENSAIS E DIÁRIOS</t>
  </si>
  <si>
    <t>Total da Remuneração</t>
  </si>
  <si>
    <t xml:space="preserve">Outros (especificar)  </t>
  </si>
  <si>
    <t>I</t>
  </si>
  <si>
    <t>Intervalo intrajornada</t>
  </si>
  <si>
    <t>Adicional de hora-extra</t>
  </si>
  <si>
    <t>Hora noturna adicional</t>
  </si>
  <si>
    <t>Adicional noturno</t>
  </si>
  <si>
    <r>
      <t>Adicional de insalubridade</t>
    </r>
    <r>
      <rPr>
        <b/>
        <sz val="8"/>
        <rFont val="Arial"/>
        <family val="2"/>
      </rPr>
      <t xml:space="preserve"> </t>
    </r>
    <r>
      <rPr>
        <b/>
        <sz val="8"/>
        <color indexed="10"/>
        <rFont val="Arial"/>
        <family val="2"/>
      </rPr>
      <t>(20% do SB - cláusula 51 da CCT SINDASSEIO/POA 2011)</t>
    </r>
  </si>
  <si>
    <t>Adicional de periculosidade</t>
  </si>
  <si>
    <r>
      <t xml:space="preserve">Salário-base                  </t>
    </r>
    <r>
      <rPr>
        <b/>
        <sz val="10"/>
        <color indexed="10"/>
        <rFont val="Arial"/>
        <family val="2"/>
      </rPr>
      <t xml:space="preserve"> (valor para somente 1 telefonista) - CBO: </t>
    </r>
  </si>
  <si>
    <t xml:space="preserve">Valor (R$) </t>
  </si>
  <si>
    <t xml:space="preserve">Composição da Remuneração </t>
  </si>
  <si>
    <t xml:space="preserve">                                                                     MÓDULO 1: COMPOSIÇÃO DA REMUNERAÇÃO</t>
  </si>
  <si>
    <t>Nota: Deverá ser elaborado um quadro para cada tipo de serviço</t>
  </si>
  <si>
    <t>SINDASSEIO/POA  01/01/2011</t>
  </si>
  <si>
    <t>Data base da categoria (dia/mês/ano)</t>
  </si>
  <si>
    <t>Categoria profissional (vinculada à execução contratual)</t>
  </si>
  <si>
    <t>Salário normativo da categoria profissional</t>
  </si>
  <si>
    <t>Tipo de serviço (mesmo serviço com características distintas)</t>
  </si>
  <si>
    <t>Dados complementares para composição dos custos referente à mão de obra</t>
  </si>
  <si>
    <t xml:space="preserve">ANEXO ------ A
MÃO DE OBRA
MÃO DE OBRA VINCULADA À EXECUÇÃO CONTRATUAL
</t>
  </si>
  <si>
    <t>Número de meses de execução contratual</t>
  </si>
  <si>
    <t>Janeiro de 2011 SINDASSEIO/POA</t>
  </si>
  <si>
    <t>Ano do Acordo, Convenção ou Sentença Normativa em Dissídio Coletivo</t>
  </si>
  <si>
    <t>Porto Alegre/RS</t>
  </si>
  <si>
    <t>Município/UF</t>
  </si>
  <si>
    <t>XX/XX/2011</t>
  </si>
  <si>
    <t>Data de apresentação da proposta (dia/mês/ano)</t>
  </si>
  <si>
    <t>Discriminação dos Serviços (dados referentes à contratação)</t>
  </si>
  <si>
    <r>
      <t xml:space="preserve">Dia: </t>
    </r>
    <r>
      <rPr>
        <b/>
        <sz val="10"/>
        <color indexed="10"/>
        <rFont val="Arial"/>
        <family val="2"/>
      </rPr>
      <t>30/12/2011 - Hora: 14h 30min</t>
    </r>
  </si>
  <si>
    <t>Pregão SRRF10 nº XX/2011</t>
  </si>
  <si>
    <t>Licitação nº:</t>
  </si>
  <si>
    <t>11070.000294/2011-23</t>
  </si>
  <si>
    <t>Nº do processo:</t>
  </si>
  <si>
    <t>PLANILHA DE CUSTOS E FORMAÇÃO DE PREÇOS</t>
  </si>
  <si>
    <r>
      <t xml:space="preserve">  </t>
    </r>
    <r>
      <rPr>
        <b/>
        <sz val="10"/>
        <rFont val="Arial"/>
        <family val="2"/>
      </rPr>
      <t xml:space="preserve">a) ISS                 </t>
    </r>
    <r>
      <rPr>
        <sz val="10"/>
        <color indexed="10"/>
        <rFont val="Arial"/>
        <family val="2"/>
      </rPr>
      <t xml:space="preserve"> (em Santana do Livramento é 3%)</t>
    </r>
  </si>
  <si>
    <t xml:space="preserve">Licença-paternidade                                  </t>
  </si>
  <si>
    <t xml:space="preserve">Dia: </t>
  </si>
  <si>
    <t xml:space="preserve">Nº do processo: </t>
  </si>
  <si>
    <t>RIO GRANDE-RS</t>
  </si>
  <si>
    <t>SIND ASSEIO</t>
  </si>
  <si>
    <t>RECEPCIONISTA</t>
  </si>
  <si>
    <r>
      <t xml:space="preserve">Salário-base                  </t>
    </r>
    <r>
      <rPr>
        <b/>
        <sz val="10"/>
        <color indexed="10"/>
        <rFont val="Arial"/>
        <family val="2"/>
      </rPr>
      <t xml:space="preserve"> </t>
    </r>
  </si>
  <si>
    <r>
      <t xml:space="preserve">     </t>
    </r>
    <r>
      <rPr>
        <b/>
        <sz val="9"/>
        <color indexed="10"/>
        <rFont val="Arial"/>
        <family val="2"/>
      </rPr>
      <t xml:space="preserve"> A.2) Quantidade de passagens por dia por empregado: 2,35*2*15= 70,50 6% base</t>
    </r>
  </si>
  <si>
    <t xml:space="preserve">Auxílio-alimentação  (Vales, cesta básica, etc.)    </t>
  </si>
  <si>
    <r>
      <t xml:space="preserve">      </t>
    </r>
    <r>
      <rPr>
        <b/>
        <sz val="9"/>
        <color indexed="10"/>
        <rFont val="Arial"/>
        <family val="2"/>
      </rPr>
      <t>B.1) Valor do auxílio-alimentação : 6,50*15 20% do beneficio</t>
    </r>
  </si>
  <si>
    <r>
      <t xml:space="preserve">Aviso-previo trabalhado                     </t>
    </r>
    <r>
      <rPr>
        <b/>
        <sz val="10"/>
        <color indexed="10"/>
        <rFont val="Arial"/>
        <family val="2"/>
      </rPr>
      <t xml:space="preserve">
                                                         Cálculo do valor= [(7/30)xRem]/20meses do contrato  </t>
    </r>
  </si>
  <si>
    <t xml:space="preserve">Ausência por doença                                             </t>
  </si>
  <si>
    <t xml:space="preserve">Ausências legais                                                     </t>
  </si>
  <si>
    <t xml:space="preserve">Ausência por acidente de trabalho    </t>
  </si>
  <si>
    <t>recepçao 12/36</t>
  </si>
  <si>
    <r>
      <t xml:space="preserve">     </t>
    </r>
    <r>
      <rPr>
        <b/>
        <sz val="9"/>
        <color indexed="10"/>
        <rFont val="Arial"/>
        <family val="2"/>
      </rPr>
      <t xml:space="preserve"> A.2) Quantidade de passagens por dia por empregado: 2,35*2*25= 117,50 6% base</t>
    </r>
  </si>
  <si>
    <r>
      <t xml:space="preserve">      </t>
    </r>
    <r>
      <rPr>
        <b/>
        <sz val="9"/>
        <color indexed="10"/>
        <rFont val="Arial"/>
        <family val="2"/>
      </rPr>
      <t>B.1) Valor do auxílio-alimentação : 6,50*22 20% do beneficio</t>
    </r>
  </si>
  <si>
    <t>I             Serviço 2 (indicar)</t>
  </si>
  <si>
    <t>recepçao 10 FUNCIONARIOS</t>
  </si>
  <si>
    <t>recepçao 45 FUNCIONARIOS</t>
  </si>
  <si>
    <t>recepçao 57  FUNCIONARIOS</t>
  </si>
  <si>
    <t>SIND ASSEIO PR</t>
  </si>
  <si>
    <t>Adicional de assuidade</t>
  </si>
  <si>
    <r>
      <t xml:space="preserve">     </t>
    </r>
    <r>
      <rPr>
        <b/>
        <sz val="9"/>
        <color indexed="10"/>
        <rFont val="Arial"/>
        <family val="2"/>
      </rPr>
      <t xml:space="preserve"> A.2) Quantidade de passagens por dia por empregado: 2,40*2*22= 105,60 6% base</t>
    </r>
  </si>
  <si>
    <r>
      <t xml:space="preserve">      </t>
    </r>
    <r>
      <rPr>
        <b/>
        <sz val="9"/>
        <color indexed="10"/>
        <rFont val="Arial"/>
        <family val="2"/>
      </rPr>
      <t>B.1) Valor do auxílio-alimentação : 184,00- 20% do bem</t>
    </r>
  </si>
  <si>
    <t>recepçao 03 FUNCIONARIOS</t>
  </si>
  <si>
    <t xml:space="preserve"> MATERIAIS, MÁQUINAS E EQUIPAMENTOS ALOCADOS NA EXECUÇÃO CONTRATUAL  (inciso VI do art. 21 da IN SLTI nº 2/2008</t>
  </si>
  <si>
    <t xml:space="preserve">QUANTIDADE DE PESSOAL ALOCADO NA EXECUÇÃO CONTRATUAL </t>
  </si>
  <si>
    <t>SINDASSEIO/PR  01/01/2011</t>
  </si>
  <si>
    <t>PONTA GROSSA-PR</t>
  </si>
  <si>
    <t>GUARAPUAVA</t>
  </si>
  <si>
    <t>recepçao 02 FUNCIONARIOS</t>
  </si>
  <si>
    <t>IBATI</t>
  </si>
  <si>
    <r>
      <t xml:space="preserve">     </t>
    </r>
    <r>
      <rPr>
        <b/>
        <sz val="9"/>
        <color indexed="10"/>
        <rFont val="Arial"/>
        <family val="2"/>
      </rPr>
      <t xml:space="preserve"> A.2) Quantidade de passagens por dia por empregado: 2,20*2*22= 96,80 6% base</t>
    </r>
  </si>
  <si>
    <r>
      <t xml:space="preserve">     </t>
    </r>
    <r>
      <rPr>
        <b/>
        <sz val="9"/>
        <color indexed="10"/>
        <rFont val="Arial"/>
        <family val="2"/>
      </rPr>
      <t xml:space="preserve"> A.2) Quantidade de passagens por dia por empregado: 2,00*2*22= 88,00 6% base</t>
    </r>
  </si>
  <si>
    <t>recepçao 01 FUNCIONARIOS</t>
  </si>
  <si>
    <t>IRATI</t>
  </si>
  <si>
    <r>
      <t xml:space="preserve">     </t>
    </r>
    <r>
      <rPr>
        <b/>
        <sz val="9"/>
        <color indexed="10"/>
        <rFont val="Arial"/>
        <family val="2"/>
      </rPr>
      <t xml:space="preserve"> A.2) Quantidade de passagens por dia por empregado: 2,40*2*22= 105,60  6% base</t>
    </r>
  </si>
  <si>
    <t>UNIAO DA VITORIA</t>
  </si>
  <si>
    <t>RESUMO DAS PLANILHAS DE CUSTOS</t>
  </si>
  <si>
    <t>recepçao 08 FUNCIONARIOS</t>
  </si>
  <si>
    <t>CNPJ 10.439.655/0001-14</t>
  </si>
  <si>
    <t>RUA ALVARO COSTA, 14 RIO GRANDE/RS CEP 96201-560</t>
  </si>
  <si>
    <t>TELEFONE (53) 32-363369   32316874   91371593</t>
  </si>
  <si>
    <t>PEDRO REGINALDO DE ALBERNAZ FARIA ME</t>
  </si>
  <si>
    <t>SANTANA LIVRAMENTO</t>
  </si>
  <si>
    <t>SIND ASSEIO POA</t>
  </si>
  <si>
    <r>
      <t xml:space="preserve">     </t>
    </r>
    <r>
      <rPr>
        <b/>
        <sz val="9"/>
        <color indexed="10"/>
        <rFont val="Arial"/>
        <family val="2"/>
      </rPr>
      <t xml:space="preserve"> A.2) Quantidade de passagens por dia por empregado: 2,00*2*22= 88,00- 6%</t>
    </r>
  </si>
  <si>
    <r>
      <t xml:space="preserve">  </t>
    </r>
    <r>
      <rPr>
        <b/>
        <sz val="10"/>
        <rFont val="Arial"/>
        <family val="2"/>
      </rPr>
      <t xml:space="preserve">a) ISS                 </t>
    </r>
    <r>
      <rPr>
        <sz val="10"/>
        <color indexed="10"/>
        <rFont val="Arial"/>
        <family val="2"/>
      </rPr>
      <t xml:space="preserve"> </t>
    </r>
  </si>
  <si>
    <t>SERVIÇO 01</t>
  </si>
  <si>
    <t>PORTO ALEGRE</t>
  </si>
  <si>
    <r>
      <t xml:space="preserve">     </t>
    </r>
    <r>
      <rPr>
        <b/>
        <sz val="9"/>
        <color indexed="10"/>
        <rFont val="Arial"/>
        <family val="2"/>
      </rPr>
      <t xml:space="preserve"> A.2) Quantidade de passagens por dia por empregado: 2,70*2*22= 88,00- 6%</t>
    </r>
  </si>
  <si>
    <t>Adicional de insalubridade</t>
  </si>
  <si>
    <r>
      <t xml:space="preserve">      </t>
    </r>
    <r>
      <rPr>
        <b/>
        <sz val="9"/>
        <color indexed="10"/>
        <rFont val="Arial"/>
        <family val="2"/>
      </rPr>
      <t>B.1) Valor do auxílio-alimentação : 143,00- 20% beneficio</t>
    </r>
  </si>
  <si>
    <r>
      <t xml:space="preserve">  </t>
    </r>
    <r>
      <rPr>
        <b/>
        <sz val="10"/>
        <rFont val="Arial"/>
        <family val="2"/>
      </rPr>
      <t xml:space="preserve">a) Cofins </t>
    </r>
    <r>
      <rPr>
        <sz val="8.5"/>
        <color indexed="10"/>
        <rFont val="Arial"/>
        <family val="2"/>
      </rPr>
      <t>(depende do regime de tributação - Simples Nacional)</t>
    </r>
  </si>
  <si>
    <r>
      <t xml:space="preserve">  </t>
    </r>
    <r>
      <rPr>
        <b/>
        <sz val="10"/>
        <rFont val="Arial"/>
        <family val="2"/>
      </rPr>
      <t xml:space="preserve">b) PIS       </t>
    </r>
    <r>
      <rPr>
        <sz val="9"/>
        <color indexed="10"/>
        <rFont val="Arial"/>
        <family val="2"/>
      </rPr>
      <t xml:space="preserve">(depende do regime de tributação - Simples Nacional) </t>
    </r>
  </si>
  <si>
    <t>IRPJ e CSLL Simples Nacional</t>
  </si>
  <si>
    <r>
      <t xml:space="preserve">     </t>
    </r>
    <r>
      <rPr>
        <b/>
        <sz val="9"/>
        <color indexed="10"/>
        <rFont val="Arial"/>
        <family val="2"/>
      </rPr>
      <t xml:space="preserve"> A.2) Quantidade de passagens por dia por empregado: 2,20*2*22= 96,80- 6%</t>
    </r>
  </si>
  <si>
    <t>COPEIRA 01 FUNCIONARIO</t>
  </si>
  <si>
    <t>TOTAL LUCRO+ TRIBUTOS</t>
  </si>
  <si>
    <t>PASSO FUNDO</t>
  </si>
  <si>
    <t>COPEIRA</t>
  </si>
  <si>
    <t>SANTA MARIA</t>
  </si>
  <si>
    <t>Licitação nº: 13/2011</t>
  </si>
  <si>
    <t xml:space="preserve">SIND ASSEIO </t>
  </si>
  <si>
    <t>TOTAL LUCRO+ CUSTOS INDIRETOS+ TRIBUTOS</t>
  </si>
  <si>
    <t>FLORIANOPOLIS</t>
  </si>
  <si>
    <t>SIND ASSEIO SC</t>
  </si>
  <si>
    <t>TOTAL LUCRO+ CUSTOS INDIRETOS+TRIBUTOS</t>
  </si>
  <si>
    <t>CRICIUMA</t>
  </si>
  <si>
    <r>
      <t xml:space="preserve">     </t>
    </r>
    <r>
      <rPr>
        <b/>
        <sz val="9"/>
        <color indexed="10"/>
        <rFont val="Arial"/>
        <family val="2"/>
      </rPr>
      <t xml:space="preserve"> A.2) Quantidade de passagens por dia por empregado: 2,80*2*22</t>
    </r>
  </si>
  <si>
    <t>CHAPECO</t>
  </si>
  <si>
    <t>BLUMENAU</t>
  </si>
  <si>
    <t>JOINVILE</t>
  </si>
  <si>
    <t>CURITIBA</t>
  </si>
  <si>
    <r>
      <t xml:space="preserve">     </t>
    </r>
    <r>
      <rPr>
        <b/>
        <sz val="9"/>
        <color indexed="10"/>
        <rFont val="Arial"/>
        <family val="2"/>
      </rPr>
      <t xml:space="preserve"> A.2) Quantidade de passagens por dia por empregado: 2,50*2*22</t>
    </r>
  </si>
  <si>
    <r>
      <t xml:space="preserve">      </t>
    </r>
    <r>
      <rPr>
        <b/>
        <sz val="9"/>
        <color indexed="10"/>
        <rFont val="Arial"/>
        <family val="2"/>
      </rPr>
      <t xml:space="preserve">B.1) Valor do auxílio-alimentação : </t>
    </r>
  </si>
  <si>
    <t>MARINGA</t>
  </si>
  <si>
    <t>Outros (especificar)Fundo de Formaçao Profissional</t>
  </si>
  <si>
    <t>Seguro Social Familiar</t>
  </si>
  <si>
    <t>Outros (especificar)Fundo de Formacao Profissional</t>
  </si>
  <si>
    <t>Outros (especificar) Fundo de Formacao Profissional</t>
  </si>
  <si>
    <r>
      <t xml:space="preserve">     </t>
    </r>
    <r>
      <rPr>
        <b/>
        <sz val="9"/>
        <color indexed="10"/>
        <rFont val="Arial"/>
        <family val="2"/>
      </rPr>
      <t xml:space="preserve"> A.2) Quantidade de passagens por dia por empregado: 2,75*2*22</t>
    </r>
  </si>
  <si>
    <r>
      <t xml:space="preserve">  </t>
    </r>
    <r>
      <rPr>
        <b/>
        <sz val="10"/>
        <rFont val="Arial"/>
        <family val="2"/>
      </rPr>
      <t xml:space="preserve">a) Cofins </t>
    </r>
    <r>
      <rPr>
        <sz val="8.5"/>
        <color indexed="10"/>
        <rFont val="Arial"/>
        <family val="2"/>
      </rPr>
      <t>(depende do regime de tributação )</t>
    </r>
  </si>
  <si>
    <r>
      <t xml:space="preserve">  </t>
    </r>
    <r>
      <rPr>
        <b/>
        <sz val="10"/>
        <rFont val="Arial"/>
        <family val="2"/>
      </rPr>
      <t xml:space="preserve">b) PIS       </t>
    </r>
    <r>
      <rPr>
        <sz val="9"/>
        <color indexed="10"/>
        <rFont val="Arial"/>
        <family val="2"/>
      </rPr>
      <t xml:space="preserve">(depende do regime de tributação ) </t>
    </r>
  </si>
  <si>
    <t xml:space="preserve">IRPJ e CSLL </t>
  </si>
  <si>
    <t>Licitação nº: 24/2011</t>
  </si>
  <si>
    <t>RECAPTUAÇÃO</t>
  </si>
  <si>
    <t>RECAPTUAÇÃO DE PREÇOS</t>
  </si>
  <si>
    <t>REPACTUAÇÃO DE PREÇOS</t>
  </si>
  <si>
    <t>Seguro Vida</t>
  </si>
  <si>
    <t>Cesta basica</t>
  </si>
  <si>
    <t>SIEMACO</t>
  </si>
  <si>
    <t>UTENSÍLIOS</t>
  </si>
  <si>
    <t>MEDIDA</t>
  </si>
  <si>
    <t>ESTIMATIVA DE CONSUMO MENSAL</t>
  </si>
  <si>
    <t xml:space="preserve">PREÇO – R$ </t>
  </si>
  <si>
    <t>UNITÁRIO</t>
  </si>
  <si>
    <t>TOTAL MENSAL</t>
  </si>
  <si>
    <t>Adoçante, Tipo liquido límpido transparente, ingredientes: água, edulcorantes artificiais: ciclamato de sódio, sucarina sódica e acesulfame de potássio; conservantes: metilparabeno e propilparabeno; acidulante: acido cítrico. tipo dietético, com bico dosa</t>
  </si>
  <si>
    <t>und</t>
  </si>
  <si>
    <t>Açúcar, Tipo cristal, origem vegetal, sacarose de cana de açúcar, aplicação adoçante, característica adicional de 1ª qualidade</t>
  </si>
  <si>
    <t>kg</t>
  </si>
  <si>
    <t>Água mineral sem gás, galão 20 litros</t>
  </si>
  <si>
    <t>galão</t>
  </si>
  <si>
    <t>Água sanitária</t>
  </si>
  <si>
    <t>L</t>
  </si>
  <si>
    <t>Álcool líquido</t>
  </si>
  <si>
    <t>Chá em saquinhos (sabores: camomila, erva doce, cidreira e mate)</t>
  </si>
  <si>
    <t>Cx c/ 10</t>
  </si>
  <si>
    <t>Café, tipo torrado, apresentação moído, tipo de embalagem a vácuo puro, condicionado em embalagem aluminizada, validade de prazo mínimo de 1 ano, normas técnicas laudo de classificação de café feito pela ABIC, sendo extra forte,  pacote de 500mg ou 6kg em</t>
  </si>
  <si>
    <t>Pc 500mg</t>
  </si>
  <si>
    <t>Coador de café compativel com a cafeteira elétrica, se a mesma utilizar.</t>
  </si>
  <si>
    <t>Copo descartável para café confeccionado com resina termoplástica branca ou translúcida com capacidade aproximada de 50 ml, medindo aproximadamente 5 cm de diâmetro na boca, 3,5 de diâmetro no fundo e 4 cm de altura. Os copos devem ser homogêneos, isentos</t>
  </si>
  <si>
    <t>cento</t>
  </si>
  <si>
    <t>Copo descartável para água confeccionado com resina termoplástica branca ou translúcida com capacidade mínima de 180 ml e máxima 200 ml, medindo aproximadamente 7 cm de diâmetro na boca, 4,5 de diâmetro no fundo e 8 cm de altura. Os copos devem ser homogenios</t>
  </si>
  <si>
    <t>Detergente tipo multiuso (500ml)</t>
  </si>
  <si>
    <t>Detergente liquido (500ml)</t>
  </si>
  <si>
    <t>Desinfetante concentrado</t>
  </si>
  <si>
    <t xml:space="preserve"> L</t>
  </si>
  <si>
    <t>Esponja de aço</t>
  </si>
  <si>
    <t>Pacote</t>
  </si>
  <si>
    <t>Esponja de espuma, tipo dupla face</t>
  </si>
  <si>
    <t>Limpa inox (500ml)</t>
  </si>
  <si>
    <t>Pano de chão</t>
  </si>
  <si>
    <t xml:space="preserve">Pano de pia (flanelas) </t>
  </si>
  <si>
    <t>Pano de prato</t>
  </si>
  <si>
    <t xml:space="preserve">Sabão em pedra </t>
  </si>
  <si>
    <t xml:space="preserve">Sabão em pó </t>
  </si>
  <si>
    <t>Saco de lixo 60 l</t>
  </si>
  <si>
    <t>Sapólio em pó (300 g)</t>
  </si>
  <si>
    <t>Açucareiro em aço inoxidável</t>
  </si>
  <si>
    <t>Bandeja Grande em aço inoxidável</t>
  </si>
  <si>
    <t>Bandeja Média em aço inoxidável</t>
  </si>
  <si>
    <t>Bule p/café em aço inox, com tampa, capacidade para 1 litro</t>
  </si>
  <si>
    <t>Cafeteira elétrica em aço inox, com 2 depósitos de 3L de café cada e 01 caldeira para armazenamento de 13L de água, torneira com sistema de proteção contra vazamentos e entupimentos, aquecimento por resistência elétrica, termostado regulável.</t>
  </si>
  <si>
    <t>Canecão grande em alumínio</t>
  </si>
  <si>
    <t>Canecão médio em alumínio</t>
  </si>
  <si>
    <t>Carrinho bandeja para transporte de garrafas térmicas e para servir café</t>
  </si>
  <si>
    <t>Coletor de copos descartáveis, Para copos de 200ml e 50ml, com capacidade mínima de 200 copos. Fazendo com que material descartado fique previamente organizado, evitando a formação de um grande volume de matéria, fazendo com que os copos  encaixem uns aos outros.</t>
  </si>
  <si>
    <t>Colher para café em aço inoxidável</t>
  </si>
  <si>
    <t>Colher para chá em aço inoxidável</t>
  </si>
  <si>
    <t>Colher de madeira para fazer café</t>
  </si>
  <si>
    <t>Copo de vidro de 350ml, com medidas aproximadas: alt 14cm x  diâm 7,5cm , modelo liso,100% transparente, sem detalhe, com resistência para ir ao Microondas, sendo de boa qualidade</t>
  </si>
  <si>
    <t>Forro de bandeja emborrachado</t>
  </si>
  <si>
    <t xml:space="preserve">Garrafa Térmica, com corpo externo em aço inox, ampola com capacidade para 1000ml, com fechamento em pressão, alça movel em polipropileno. </t>
  </si>
  <si>
    <t>Jarra para água em aço inox, com tampa e alça e capacidade para 1 litro.</t>
  </si>
  <si>
    <t>Jarra para água em aço inox, com tampa e alça e capacidade para 2 litros.</t>
  </si>
  <si>
    <t>Porta sabão, detergente e esponja em material plástico resistente e de boa qualidade em cor escura</t>
  </si>
  <si>
    <t>Suporte de copo em inox, sendo em tamanho apropriado para o copo descrito neste Termo de Referência, sendo sua utilização tanto para tampar quanto para suportar o copo.</t>
  </si>
  <si>
    <t>Suporte para copos descartáveis de 200ml, que libera apenas um copo de cada vez, economizando os copos ao evitar que sejam tirados vários copos ao mesmo tempo. O equipamento deve conferir higiene e proteção contra contaminações, por apresentar uma estrutura fechada(tubo). O dispensador é produzido por injeção plástica  em dispositivos semi-automáticos de fácil manuseio.</t>
  </si>
  <si>
    <t>Xícara de café com pires em porcelana</t>
  </si>
  <si>
    <t>Xícara de chá com pires em porcelana</t>
  </si>
  <si>
    <t xml:space="preserve">Rodo de 60 </t>
  </si>
  <si>
    <t>VALOR MENSAL</t>
  </si>
  <si>
    <t>saco 60l  10 unid</t>
  </si>
  <si>
    <r>
      <t xml:space="preserve">     </t>
    </r>
    <r>
      <rPr>
        <b/>
        <sz val="9"/>
        <color indexed="10"/>
        <rFont val="Arial"/>
        <family val="2"/>
      </rPr>
      <t xml:space="preserve"> A.2) Quantidade de passagens por dia por empregado: 3,00*2*22</t>
    </r>
  </si>
  <si>
    <t>Seac SP</t>
  </si>
  <si>
    <t>SEAC</t>
  </si>
  <si>
    <t>GUARULHOS</t>
  </si>
  <si>
    <t>saco 60l  07 unid</t>
  </si>
  <si>
    <t>são carlos</t>
  </si>
  <si>
    <t xml:space="preserve"> </t>
  </si>
  <si>
    <t>6.11%</t>
  </si>
  <si>
    <t>2.48%</t>
  </si>
  <si>
    <t>FRANCA</t>
  </si>
  <si>
    <t>BATATAIS</t>
  </si>
  <si>
    <t>SIND ASSEIO RS</t>
  </si>
  <si>
    <t>SIND ASSEIO  RS</t>
  </si>
  <si>
    <t>Escriturário</t>
  </si>
  <si>
    <t>Porto Alegre RS</t>
  </si>
  <si>
    <t>02/05/0212</t>
  </si>
  <si>
    <t>CAMPO GRANDE    MS</t>
  </si>
  <si>
    <t>SIND ASSEIO MS</t>
  </si>
  <si>
    <t>SECRETÁRIA</t>
  </si>
  <si>
    <t>SIND ASSEIO   MS</t>
  </si>
  <si>
    <t>Outros (especificar)                         GRATIFICAÇÃO</t>
  </si>
  <si>
    <t>Auxílio-assuidade</t>
  </si>
  <si>
    <t>secretária</t>
  </si>
  <si>
    <t>SPU</t>
  </si>
  <si>
    <t>RR</t>
  </si>
  <si>
    <t>CUIABÁ</t>
  </si>
  <si>
    <t>SIND ASSEIO MT</t>
  </si>
  <si>
    <t xml:space="preserve">OPERADOR DE MAQUINA </t>
  </si>
  <si>
    <t>OPERADOR DE MÁQUINA</t>
  </si>
  <si>
    <t>AUXILIAR CARGA E DESCARGA</t>
  </si>
  <si>
    <t>SIND ASSEIO   MT</t>
  </si>
  <si>
    <t>AUXILIAR DE CARGA E DESCARGA</t>
  </si>
  <si>
    <t>TECNICO EM COMPUTAÇÃO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</si>
  <si>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</si>
  <si>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Equipamentos relogio ponto</t>
  </si>
  <si>
    <t xml:space="preserve">                               </t>
  </si>
  <si>
    <t>PALMAS TO</t>
  </si>
  <si>
    <t>SIND ASSEIO TO</t>
  </si>
  <si>
    <t>SIND ASSEIO   TO</t>
  </si>
  <si>
    <t xml:space="preserve">Outros (especificar)                         </t>
  </si>
  <si>
    <t xml:space="preserve">                                           </t>
  </si>
  <si>
    <t>SIND LIMPEZA SANTOS</t>
  </si>
  <si>
    <t xml:space="preserve">Auxílio-alimentação  (Vales, cesta básica, etc.)                   </t>
  </si>
  <si>
    <t>SANTOS SP</t>
  </si>
  <si>
    <t>SIND LIMPEZASANTOS</t>
  </si>
  <si>
    <t>ZELADOR</t>
  </si>
  <si>
    <t>Outros (especifica)CESTA BÁSICA</t>
  </si>
  <si>
    <t>FLORIANÓPOLIS</t>
  </si>
  <si>
    <t>CONTINUO</t>
  </si>
  <si>
    <t>CRICIÚMA</t>
  </si>
  <si>
    <t>CHAPECÓ</t>
  </si>
  <si>
    <t>JOENVILLE</t>
  </si>
  <si>
    <t xml:space="preserve">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</si>
  <si>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</si>
  <si>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CAXIAS DO SUL</t>
  </si>
  <si>
    <t>RIO GRANDE</t>
  </si>
  <si>
    <t>JOINVILLE</t>
  </si>
  <si>
    <t>BAGÉ</t>
  </si>
  <si>
    <t>SANTO ÂNGELO</t>
  </si>
  <si>
    <t>URUGUAIANA</t>
  </si>
  <si>
    <t>PELOTAS</t>
  </si>
  <si>
    <t>CANOAS</t>
  </si>
  <si>
    <t>Licitação nº:12/2012</t>
  </si>
  <si>
    <t>Dia: 27/06/2012</t>
  </si>
  <si>
    <t xml:space="preserve">                              </t>
  </si>
  <si>
    <t>REPACTUAÇÃO</t>
  </si>
  <si>
    <t>Dia:21/03/2014</t>
  </si>
  <si>
    <r>
      <t xml:space="preserve">      </t>
    </r>
    <r>
      <rPr>
        <b/>
        <sz val="9"/>
        <color indexed="10"/>
        <rFont val="Arial"/>
        <family val="2"/>
      </rPr>
      <t>B.1) Valor do auxílio-alimentação : 12,00</t>
    </r>
  </si>
  <si>
    <t>CAXIAS</t>
  </si>
  <si>
    <t>SANTO ANGELO</t>
  </si>
  <si>
    <t>Dia:31/08/2014</t>
  </si>
  <si>
    <t>DIGITADOR</t>
  </si>
  <si>
    <r>
      <t xml:space="preserve">      </t>
    </r>
    <r>
      <rPr>
        <b/>
        <sz val="9"/>
        <color indexed="10"/>
        <rFont val="Arial"/>
        <family val="2"/>
      </rPr>
      <t>B.1) Valor do auxílio-alimentação : 13,00</t>
    </r>
  </si>
  <si>
    <t xml:space="preserve">Incidência do submódulo 4.1 sobre 13º Salário </t>
  </si>
  <si>
    <t xml:space="preserve">13º salário </t>
  </si>
  <si>
    <t>Incidência do FGTS e contribuições sociais sobre o aviso-prévio indenizado</t>
  </si>
  <si>
    <t>Email: phenix.solucoes@gmail.com</t>
  </si>
  <si>
    <t>Telefone:  (53)3231-6874   (53)9137-1593</t>
  </si>
  <si>
    <t>Endereço: Rua Dr. Álvaro Costa Nº 14         Rio Grande/RS CEP 96201-560</t>
  </si>
  <si>
    <t>Planilha de Custo e Formação de Preços</t>
  </si>
  <si>
    <t>%/ Hrs.</t>
  </si>
  <si>
    <t>Salário-base</t>
  </si>
  <si>
    <t xml:space="preserve">      A.1) Valor da passagem do transporte coletivo no município de prestação dos serviços:</t>
  </si>
  <si>
    <t xml:space="preserve">      A.2) Quantidade de passagens por dia por empregado:</t>
  </si>
  <si>
    <t xml:space="preserve">      B.1) Valor do auxílio-alimentação :  Diário/Mensal</t>
  </si>
  <si>
    <r>
      <t xml:space="preserve">Seguro acidente de trabalho </t>
    </r>
    <r>
      <rPr>
        <b/>
        <sz val="10"/>
        <color theme="1"/>
        <rFont val="Arial"/>
        <family val="2"/>
      </rPr>
      <t xml:space="preserve"> (Riscos Ambientais do Trabalho - RAT)</t>
    </r>
  </si>
  <si>
    <r>
      <t xml:space="preserve">13º Salário                                                                         </t>
    </r>
    <r>
      <rPr>
        <b/>
        <sz val="10"/>
        <color indexed="10"/>
        <rFont val="Arial"/>
        <family val="2"/>
      </rPr>
      <t/>
    </r>
  </si>
  <si>
    <r>
      <t xml:space="preserve">Aviso-prévio indenizado                            </t>
    </r>
    <r>
      <rPr>
        <b/>
        <sz val="10"/>
        <color indexed="10"/>
        <rFont val="Arial"/>
        <family val="2"/>
      </rPr>
      <t xml:space="preserve">                       </t>
    </r>
  </si>
  <si>
    <t xml:space="preserve">Multa do FGTS e contribuições sociais sobre o aviso-prévio indenizado </t>
  </si>
  <si>
    <t xml:space="preserve">Multa do FGTS e contribuições sociais sobre o aviso-prévio trabalhado  </t>
  </si>
  <si>
    <r>
      <t xml:space="preserve">  </t>
    </r>
    <r>
      <rPr>
        <b/>
        <sz val="10"/>
        <rFont val="Arial"/>
        <family val="2"/>
      </rPr>
      <t xml:space="preserve">a) Cofins   </t>
    </r>
    <r>
      <rPr>
        <sz val="8.5"/>
        <rFont val="Arial"/>
        <family val="2"/>
      </rPr>
      <t>(depende do regime de tributação )</t>
    </r>
  </si>
  <si>
    <r>
      <t xml:space="preserve">  </t>
    </r>
    <r>
      <rPr>
        <b/>
        <sz val="10"/>
        <rFont val="Arial"/>
        <family val="2"/>
      </rPr>
      <t xml:space="preserve">b) PIS       </t>
    </r>
    <r>
      <rPr>
        <sz val="8.5"/>
        <rFont val="Arial"/>
        <family val="2"/>
      </rPr>
      <t xml:space="preserve">(depende do regime de tributação ) </t>
    </r>
  </si>
  <si>
    <t>ANEXO -------C
Quadro-resumo - VALOR MENSAL DOS SERVIÇOS</t>
  </si>
  <si>
    <t>ANEXO -----D
Quadro-demonstrativo - VALOR GLOBAL DA PROPOSTA</t>
  </si>
  <si>
    <t xml:space="preserve">Valor global da proposta </t>
  </si>
  <si>
    <t>C.A</t>
  </si>
  <si>
    <t>F.A</t>
  </si>
  <si>
    <t>Férias e Adicional de Férias</t>
  </si>
  <si>
    <t>13º Salário</t>
  </si>
  <si>
    <t>Outros (Cesta Básica)</t>
  </si>
  <si>
    <t>Participação nos Lucros</t>
  </si>
  <si>
    <t>Sindicato de Asseio</t>
  </si>
  <si>
    <t>Dias Úteis</t>
  </si>
  <si>
    <t>Desconto</t>
  </si>
  <si>
    <t>Meses:</t>
  </si>
  <si>
    <t>Hora Extra 50%</t>
  </si>
  <si>
    <t>Súmula TST 444</t>
  </si>
  <si>
    <t xml:space="preserve">Técnico de Biotério </t>
  </si>
  <si>
    <t>Preparador de material hospitalar</t>
  </si>
  <si>
    <t>Outros</t>
  </si>
  <si>
    <t>Pagamento Feriados</t>
  </si>
  <si>
    <t>Adicional Insalubridade</t>
  </si>
  <si>
    <t>Contrato 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</si>
</sst>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&quot;R$ &quot;#,##0.00"/>
    <numFmt numFmtId="166" formatCode="_(* #,##0.00_);_(* \(#,##0.00\);_(* \-??_);_(@_)"/>
    <numFmt numFmtId="167" formatCode="_(&quot;R$&quot;* #,##0.00_);_(&quot;R$&quot;* \(#,##0.00\);_(&quot;R$&quot;* \-??_);_(@_)"/>
    <numFmt numFmtId="168" formatCode="_(&quot;R$ &quot;* #,##0.00_);_(&quot;R$ &quot;* \(#,##0.00\);_(&quot;R$ &quot;* \-??_);_(@_)"/>
    <numFmt numFmtId="169" formatCode="&quot;R$&quot;\ #,##0.00"/>
    <numFmt numFmtId="170" formatCode="0.000%"/>
    <numFmt numFmtId="171" formatCode="0.0000%"/>
    <numFmt numFmtId="172" formatCode="0.0%"/>
    <numFmt numFmtId="173" formatCode="&quot;$&quot;#,##0.00"/>
  </numFmts>
  <fonts count="4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4"/>
      <color indexed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9"/>
      <name val="Arial"/>
      <family val="2"/>
    </font>
    <font>
      <b/>
      <sz val="11.5"/>
      <color indexed="10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color indexed="10"/>
      <name val="Arial"/>
      <family val="2"/>
    </font>
    <font>
      <sz val="8.5"/>
      <color indexed="10"/>
      <name val="Arial"/>
      <family val="2"/>
    </font>
    <font>
      <b/>
      <sz val="10"/>
      <color theme="0"/>
      <name val="Arial"/>
      <family val="2"/>
    </font>
    <font>
      <b/>
      <sz val="10"/>
      <color indexed="12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9.5"/>
      <color indexed="10"/>
      <name val="Arial"/>
      <family val="2"/>
    </font>
    <font>
      <b/>
      <sz val="18"/>
      <color indexed="20"/>
      <name val="Arial"/>
      <family val="2"/>
    </font>
    <font>
      <b/>
      <sz val="18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u/>
      <sz val="9"/>
      <name val="Arial"/>
      <family val="2"/>
    </font>
    <font>
      <b/>
      <sz val="16"/>
      <name val="Arial"/>
      <family val="2"/>
    </font>
    <font>
      <b/>
      <sz val="7"/>
      <name val="Verdana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8"/>
      <color rgb="FF7030A0"/>
      <name val="Constantia"/>
      <family val="1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8.5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0"/>
        <bgColor indexed="60"/>
      </patternFill>
    </fill>
    <fill>
      <patternFill patternType="solid">
        <fgColor theme="0"/>
        <bgColor indexed="3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6"/>
      </patternFill>
    </fill>
  </fills>
  <borders count="4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8"/>
      </left>
      <right/>
      <top style="thin">
        <color indexed="64"/>
      </top>
      <bottom/>
      <diagonal/>
    </border>
    <border>
      <left style="thick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7">
    <xf numFmtId="0" fontId="0" fillId="0" borderId="0"/>
    <xf numFmtId="166" fontId="3" fillId="0" borderId="0" applyFill="0" applyBorder="0" applyAlignment="0" applyProtection="0"/>
    <xf numFmtId="168" fontId="3" fillId="0" borderId="0" applyFill="0" applyBorder="0" applyAlignment="0" applyProtection="0"/>
    <xf numFmtId="0" fontId="2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" fillId="8" borderId="0" applyNumberFormat="0" applyBorder="0" applyAlignment="0" applyProtection="0"/>
    <xf numFmtId="9" fontId="3" fillId="0" borderId="0" applyFont="0" applyFill="0" applyBorder="0" applyAlignment="0" applyProtection="0"/>
  </cellStyleXfs>
  <cellXfs count="733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right" vertical="center" wrapText="1"/>
    </xf>
    <xf numFmtId="0" fontId="0" fillId="2" borderId="0" xfId="0" applyFont="1" applyFill="1" applyBorder="1" applyAlignment="1">
      <alignment horizontal="right" vertical="center" wrapText="1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vertical="center" wrapText="1"/>
    </xf>
    <xf numFmtId="0" fontId="0" fillId="2" borderId="0" xfId="0" applyFont="1" applyFill="1" applyAlignment="1">
      <alignment horizontal="center" wrapText="1"/>
    </xf>
    <xf numFmtId="0" fontId="0" fillId="2" borderId="0" xfId="0" applyFont="1" applyFill="1" applyAlignment="1">
      <alignment horizontal="justify" vertical="top"/>
    </xf>
    <xf numFmtId="166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0" xfId="0" applyNumberFormat="1" applyFont="1" applyFill="1"/>
    <xf numFmtId="166" fontId="7" fillId="2" borderId="0" xfId="0" applyNumberFormat="1" applyFont="1" applyFill="1" applyBorder="1" applyAlignment="1">
      <alignment horizontal="left"/>
    </xf>
    <xf numFmtId="0" fontId="5" fillId="2" borderId="0" xfId="0" applyFont="1" applyFill="1" applyBorder="1" applyAlignment="1">
      <alignment horizontal="left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right" vertical="center"/>
    </xf>
    <xf numFmtId="10" fontId="7" fillId="2" borderId="1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right" vertical="center"/>
    </xf>
    <xf numFmtId="10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10" fontId="5" fillId="2" borderId="1" xfId="0" applyNumberFormat="1" applyFont="1" applyFill="1" applyBorder="1" applyAlignment="1">
      <alignment horizontal="center" vertical="center" wrapText="1"/>
    </xf>
    <xf numFmtId="10" fontId="5" fillId="2" borderId="1" xfId="0" applyNumberFormat="1" applyFont="1" applyFill="1" applyBorder="1" applyAlignment="1">
      <alignment horizontal="center" vertical="center"/>
    </xf>
    <xf numFmtId="10" fontId="7" fillId="2" borderId="1" xfId="0" applyNumberFormat="1" applyFont="1" applyFill="1" applyBorder="1" applyAlignment="1">
      <alignment horizontal="center" vertical="center"/>
    </xf>
    <xf numFmtId="10" fontId="5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justify"/>
    </xf>
    <xf numFmtId="4" fontId="5" fillId="2" borderId="1" xfId="0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4" fontId="5" fillId="2" borderId="1" xfId="0" applyNumberFormat="1" applyFont="1" applyFill="1" applyBorder="1" applyAlignment="1"/>
    <xf numFmtId="0" fontId="14" fillId="2" borderId="1" xfId="0" applyFont="1" applyFill="1" applyBorder="1" applyAlignment="1">
      <alignment horizontal="center"/>
    </xf>
    <xf numFmtId="4" fontId="19" fillId="3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/>
    </xf>
    <xf numFmtId="4" fontId="5" fillId="2" borderId="7" xfId="0" applyNumberFormat="1" applyFont="1" applyFill="1" applyBorder="1" applyAlignment="1">
      <alignment horizontal="right" vertical="center"/>
    </xf>
    <xf numFmtId="10" fontId="5" fillId="2" borderId="3" xfId="0" applyNumberFormat="1" applyFont="1" applyFill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4" fontId="0" fillId="2" borderId="1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65" fontId="16" fillId="2" borderId="1" xfId="0" applyNumberFormat="1" applyFont="1" applyFill="1" applyBorder="1" applyAlignment="1">
      <alignment vertical="center"/>
    </xf>
    <xf numFmtId="4" fontId="16" fillId="2" borderId="1" xfId="0" applyNumberFormat="1" applyFont="1" applyFill="1" applyBorder="1" applyAlignment="1">
      <alignment vertical="center"/>
    </xf>
    <xf numFmtId="4" fontId="14" fillId="2" borderId="1" xfId="0" applyNumberFormat="1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10" fontId="5" fillId="2" borderId="1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left"/>
    </xf>
    <xf numFmtId="0" fontId="14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168" fontId="4" fillId="2" borderId="0" xfId="2" applyFont="1" applyFill="1" applyBorder="1" applyAlignment="1" applyProtection="1">
      <alignment vertical="center"/>
    </xf>
    <xf numFmtId="10" fontId="4" fillId="2" borderId="0" xfId="1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4" borderId="1" xfId="0" applyNumberFormat="1" applyFont="1" applyFill="1" applyBorder="1" applyAlignment="1">
      <alignment horizontal="right" vertical="center"/>
    </xf>
    <xf numFmtId="4" fontId="27" fillId="0" borderId="1" xfId="0" applyNumberFormat="1" applyFont="1" applyFill="1" applyBorder="1" applyAlignment="1">
      <alignment horizontal="right" vertical="center"/>
    </xf>
    <xf numFmtId="0" fontId="28" fillId="2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29" fillId="0" borderId="0" xfId="0" applyFont="1" applyBorder="1"/>
    <xf numFmtId="0" fontId="0" fillId="0" borderId="0" xfId="0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0" fillId="5" borderId="14" xfId="0" applyFont="1" applyFill="1" applyBorder="1" applyAlignment="1">
      <alignment horizontal="center" vertical="center" wrapText="1"/>
    </xf>
    <xf numFmtId="0" fontId="30" fillId="5" borderId="23" xfId="0" applyFont="1" applyFill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6" borderId="22" xfId="0" applyFont="1" applyFill="1" applyBorder="1" applyAlignment="1">
      <alignment horizontal="center" wrapText="1"/>
    </xf>
    <xf numFmtId="169" fontId="31" fillId="6" borderId="24" xfId="0" applyNumberFormat="1" applyFont="1" applyFill="1" applyBorder="1" applyAlignment="1">
      <alignment horizontal="center" wrapText="1"/>
    </xf>
    <xf numFmtId="169" fontId="31" fillId="6" borderId="24" xfId="0" applyNumberFormat="1" applyFont="1" applyFill="1" applyBorder="1" applyAlignment="1">
      <alignment horizontal="center"/>
    </xf>
    <xf numFmtId="0" fontId="31" fillId="6" borderId="24" xfId="0" applyFont="1" applyFill="1" applyBorder="1" applyAlignment="1">
      <alignment horizontal="center" wrapText="1"/>
    </xf>
    <xf numFmtId="169" fontId="31" fillId="6" borderId="24" xfId="0" applyNumberFormat="1" applyFont="1" applyFill="1" applyBorder="1" applyAlignment="1">
      <alignment horizontal="center" vertical="center"/>
    </xf>
    <xf numFmtId="169" fontId="21" fillId="7" borderId="24" xfId="0" applyNumberFormat="1" applyFont="1" applyFill="1" applyBorder="1" applyAlignment="1"/>
    <xf numFmtId="169" fontId="31" fillId="6" borderId="24" xfId="0" applyNumberFormat="1" applyFont="1" applyFill="1" applyBorder="1" applyAlignment="1">
      <alignment horizontal="center" vertical="center" wrapText="1"/>
    </xf>
    <xf numFmtId="169" fontId="31" fillId="6" borderId="19" xfId="0" applyNumberFormat="1" applyFont="1" applyFill="1" applyBorder="1" applyAlignment="1"/>
    <xf numFmtId="0" fontId="31" fillId="0" borderId="24" xfId="0" applyFont="1" applyBorder="1" applyAlignment="1">
      <alignment horizontal="center" wrapText="1"/>
    </xf>
    <xf numFmtId="169" fontId="31" fillId="6" borderId="19" xfId="0" applyNumberFormat="1" applyFont="1" applyFill="1" applyBorder="1" applyAlignment="1">
      <alignment vertical="center"/>
    </xf>
    <xf numFmtId="0" fontId="21" fillId="6" borderId="24" xfId="0" applyFont="1" applyFill="1" applyBorder="1" applyAlignment="1">
      <alignment horizontal="center"/>
    </xf>
    <xf numFmtId="169" fontId="31" fillId="6" borderId="24" xfId="0" applyNumberFormat="1" applyFont="1" applyFill="1" applyBorder="1" applyAlignment="1"/>
    <xf numFmtId="169" fontId="5" fillId="7" borderId="24" xfId="0" applyNumberFormat="1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0" fillId="5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167" fontId="0" fillId="2" borderId="1" xfId="0" applyNumberFormat="1" applyFill="1" applyBorder="1" applyAlignment="1">
      <alignment horizontal="left" vertical="center" wrapText="1"/>
    </xf>
    <xf numFmtId="9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170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71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167" fontId="0" fillId="2" borderId="1" xfId="0" applyNumberFormat="1" applyFill="1" applyBorder="1" applyAlignment="1">
      <alignment horizontal="left" vertical="center" wrapText="1"/>
    </xf>
    <xf numFmtId="4" fontId="5" fillId="2" borderId="7" xfId="0" applyNumberFormat="1" applyFont="1" applyFill="1" applyBorder="1" applyAlignment="1">
      <alignment vertical="center"/>
    </xf>
    <xf numFmtId="0" fontId="14" fillId="2" borderId="44" xfId="0" applyFont="1" applyFill="1" applyBorder="1" applyAlignment="1">
      <alignment horizontal="center" vertical="center"/>
    </xf>
    <xf numFmtId="0" fontId="14" fillId="2" borderId="8" xfId="0" applyNumberFormat="1" applyFont="1" applyFill="1" applyBorder="1" applyAlignment="1">
      <alignment horizontal="center" vertical="center" wrapText="1"/>
    </xf>
    <xf numFmtId="0" fontId="34" fillId="2" borderId="27" xfId="0" applyNumberFormat="1" applyFont="1" applyFill="1" applyBorder="1" applyAlignment="1">
      <alignment horizontal="right" vertical="center" wrapText="1"/>
    </xf>
    <xf numFmtId="10" fontId="34" fillId="2" borderId="8" xfId="0" applyNumberFormat="1" applyFont="1" applyFill="1" applyBorder="1" applyAlignment="1">
      <alignment horizontal="right" vertical="center"/>
    </xf>
    <xf numFmtId="10" fontId="34" fillId="2" borderId="1" xfId="0" applyNumberFormat="1" applyFont="1" applyFill="1" applyBorder="1" applyAlignment="1">
      <alignment horizontal="right" vertical="center"/>
    </xf>
    <xf numFmtId="10" fontId="34" fillId="2" borderId="1" xfId="0" applyNumberFormat="1" applyFont="1" applyFill="1" applyBorder="1" applyAlignment="1">
      <alignment horizontal="right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169" fontId="38" fillId="2" borderId="1" xfId="0" applyNumberFormat="1" applyFont="1" applyFill="1" applyBorder="1" applyAlignment="1">
      <alignment horizontal="right" vertical="center" wrapText="1"/>
    </xf>
    <xf numFmtId="169" fontId="0" fillId="0" borderId="0" xfId="0" applyNumberFormat="1"/>
    <xf numFmtId="49" fontId="0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0" fillId="9" borderId="0" xfId="0" applyFill="1"/>
    <xf numFmtId="10" fontId="0" fillId="9" borderId="0" xfId="0" applyNumberFormat="1" applyFill="1"/>
    <xf numFmtId="0" fontId="0" fillId="6" borderId="0" xfId="0" applyFill="1"/>
    <xf numFmtId="173" fontId="0" fillId="0" borderId="0" xfId="0" applyNumberFormat="1"/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0" fillId="0" borderId="0" xfId="0" applyFill="1"/>
    <xf numFmtId="9" fontId="0" fillId="0" borderId="0" xfId="0" applyNumberFormat="1" applyFill="1"/>
    <xf numFmtId="172" fontId="0" fillId="0" borderId="0" xfId="0" applyNumberFormat="1" applyFill="1"/>
    <xf numFmtId="164" fontId="0" fillId="0" borderId="0" xfId="0" applyNumberFormat="1"/>
    <xf numFmtId="44" fontId="0" fillId="0" borderId="0" xfId="0" applyNumberFormat="1"/>
    <xf numFmtId="165" fontId="12" fillId="2" borderId="1" xfId="0" applyNumberFormat="1" applyFont="1" applyFill="1" applyBorder="1" applyAlignment="1">
      <alignment horizontal="right" vertical="center"/>
    </xf>
    <xf numFmtId="0" fontId="12" fillId="2" borderId="1" xfId="0" applyNumberFormat="1" applyFont="1" applyFill="1" applyBorder="1" applyAlignment="1">
      <alignment vertical="center"/>
    </xf>
    <xf numFmtId="172" fontId="5" fillId="2" borderId="46" xfId="6" applyNumberFormat="1" applyFont="1" applyFill="1" applyBorder="1" applyAlignment="1">
      <alignment vertical="center" wrapText="1"/>
    </xf>
    <xf numFmtId="44" fontId="12" fillId="2" borderId="46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right" vertical="center" wrapText="1"/>
    </xf>
    <xf numFmtId="14" fontId="23" fillId="2" borderId="1" xfId="0" applyNumberFormat="1" applyFont="1" applyFill="1" applyBorder="1" applyAlignment="1">
      <alignment horizontal="right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165" fontId="7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5" fillId="2" borderId="7" xfId="0" applyFont="1" applyFill="1" applyBorder="1" applyAlignment="1">
      <alignment horizontal="justify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justify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left" vertical="center"/>
    </xf>
    <xf numFmtId="49" fontId="13" fillId="2" borderId="1" xfId="0" applyNumberFormat="1" applyFont="1" applyFill="1" applyBorder="1" applyAlignment="1">
      <alignment horizontal="justify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left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righ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justify" vertical="top"/>
    </xf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justify" vertical="center" wrapText="1"/>
    </xf>
    <xf numFmtId="165" fontId="8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justify" vertical="top"/>
    </xf>
    <xf numFmtId="0" fontId="0" fillId="2" borderId="0" xfId="0" applyFont="1" applyFill="1" applyBorder="1" applyAlignment="1"/>
    <xf numFmtId="0" fontId="0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justify" vertical="top"/>
    </xf>
    <xf numFmtId="0" fontId="6" fillId="2" borderId="1" xfId="0" applyFont="1" applyFill="1" applyBorder="1" applyAlignment="1">
      <alignment horizontal="center"/>
    </xf>
    <xf numFmtId="167" fontId="0" fillId="2" borderId="1" xfId="0" applyNumberForma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/>
    </xf>
    <xf numFmtId="49" fontId="0" fillId="2" borderId="1" xfId="0" applyNumberForma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justify" vertical="center" wrapText="1"/>
    </xf>
    <xf numFmtId="0" fontId="0" fillId="2" borderId="1" xfId="0" applyFill="1" applyBorder="1" applyAlignment="1">
      <alignment horizontal="left" vertical="center" wrapText="1"/>
    </xf>
    <xf numFmtId="17" fontId="7" fillId="2" borderId="1" xfId="0" applyNumberFormat="1" applyFont="1" applyFill="1" applyBorder="1" applyAlignment="1">
      <alignment horizontal="center" vertical="center" wrapText="1"/>
    </xf>
    <xf numFmtId="0" fontId="31" fillId="0" borderId="20" xfId="0" applyFont="1" applyBorder="1" applyAlignment="1">
      <alignment horizontal="left"/>
    </xf>
    <xf numFmtId="0" fontId="31" fillId="0" borderId="21" xfId="0" applyFont="1" applyBorder="1" applyAlignment="1">
      <alignment horizontal="left"/>
    </xf>
    <xf numFmtId="0" fontId="21" fillId="7" borderId="20" xfId="0" applyFont="1" applyFill="1" applyBorder="1" applyAlignment="1">
      <alignment horizontal="center"/>
    </xf>
    <xf numFmtId="0" fontId="21" fillId="7" borderId="25" xfId="0" applyFont="1" applyFill="1" applyBorder="1" applyAlignment="1">
      <alignment horizontal="center"/>
    </xf>
    <xf numFmtId="0" fontId="21" fillId="7" borderId="21" xfId="0" applyFont="1" applyFill="1" applyBorder="1" applyAlignment="1">
      <alignment horizontal="center"/>
    </xf>
    <xf numFmtId="0" fontId="31" fillId="0" borderId="20" xfId="0" applyFont="1" applyBorder="1" applyAlignment="1">
      <alignment horizontal="justify" wrapText="1"/>
    </xf>
    <xf numFmtId="0" fontId="31" fillId="0" borderId="21" xfId="0" applyFont="1" applyBorder="1" applyAlignment="1">
      <alignment horizontal="justify" wrapText="1"/>
    </xf>
    <xf numFmtId="4" fontId="31" fillId="0" borderId="20" xfId="0" applyNumberFormat="1" applyFont="1" applyBorder="1" applyAlignment="1">
      <alignment horizontal="left" wrapText="1"/>
    </xf>
    <xf numFmtId="4" fontId="31" fillId="0" borderId="21" xfId="0" applyNumberFormat="1" applyFont="1" applyBorder="1" applyAlignment="1">
      <alignment horizontal="left" wrapText="1"/>
    </xf>
    <xf numFmtId="0" fontId="31" fillId="0" borderId="20" xfId="0" applyFont="1" applyBorder="1" applyAlignment="1">
      <alignment horizontal="left" wrapText="1"/>
    </xf>
    <xf numFmtId="0" fontId="31" fillId="0" borderId="21" xfId="0" applyFont="1" applyBorder="1" applyAlignment="1">
      <alignment horizontal="left" wrapText="1"/>
    </xf>
    <xf numFmtId="0" fontId="30" fillId="5" borderId="11" xfId="0" applyFont="1" applyFill="1" applyBorder="1" applyAlignment="1">
      <alignment horizontal="center" vertical="center" wrapText="1"/>
    </xf>
    <xf numFmtId="0" fontId="30" fillId="5" borderId="13" xfId="0" applyFont="1" applyFill="1" applyBorder="1" applyAlignment="1">
      <alignment horizontal="center" vertical="center" wrapText="1"/>
    </xf>
    <xf numFmtId="0" fontId="30" fillId="5" borderId="16" xfId="0" applyFont="1" applyFill="1" applyBorder="1" applyAlignment="1">
      <alignment horizontal="center" vertical="center" wrapText="1"/>
    </xf>
    <xf numFmtId="0" fontId="30" fillId="5" borderId="18" xfId="0" applyFont="1" applyFill="1" applyBorder="1" applyAlignment="1">
      <alignment horizontal="center" vertical="center" wrapText="1"/>
    </xf>
    <xf numFmtId="0" fontId="30" fillId="5" borderId="19" xfId="0" applyFont="1" applyFill="1" applyBorder="1" applyAlignment="1">
      <alignment horizontal="center" vertical="center" wrapText="1"/>
    </xf>
    <xf numFmtId="0" fontId="30" fillId="5" borderId="22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wrapText="1"/>
    </xf>
    <xf numFmtId="0" fontId="30" fillId="5" borderId="16" xfId="0" applyFont="1" applyFill="1" applyBorder="1" applyAlignment="1">
      <alignment horizontal="center" wrapText="1"/>
    </xf>
    <xf numFmtId="0" fontId="30" fillId="5" borderId="20" xfId="0" applyFont="1" applyFill="1" applyBorder="1" applyAlignment="1">
      <alignment horizontal="center" vertical="center"/>
    </xf>
    <xf numFmtId="0" fontId="30" fillId="5" borderId="21" xfId="0" applyFont="1" applyFill="1" applyBorder="1" applyAlignment="1">
      <alignment horizontal="center" vertical="center"/>
    </xf>
    <xf numFmtId="0" fontId="31" fillId="0" borderId="20" xfId="0" applyFont="1" applyBorder="1" applyAlignment="1">
      <alignment wrapText="1"/>
    </xf>
    <xf numFmtId="0" fontId="31" fillId="0" borderId="21" xfId="0" applyFont="1" applyBorder="1" applyAlignment="1">
      <alignment wrapText="1"/>
    </xf>
    <xf numFmtId="0" fontId="3" fillId="7" borderId="20" xfId="0" applyFont="1" applyFill="1" applyBorder="1" applyAlignment="1">
      <alignment horizontal="center"/>
    </xf>
    <xf numFmtId="0" fontId="0" fillId="7" borderId="25" xfId="0" applyFill="1" applyBorder="1" applyAlignment="1">
      <alignment horizontal="center"/>
    </xf>
    <xf numFmtId="0" fontId="31" fillId="0" borderId="20" xfId="0" applyFont="1" applyBorder="1" applyAlignment="1">
      <alignment horizontal="left" vertical="center" wrapText="1"/>
    </xf>
    <xf numFmtId="0" fontId="31" fillId="0" borderId="21" xfId="0" applyFont="1" applyBorder="1" applyAlignment="1">
      <alignment horizontal="left" vertical="center" wrapText="1"/>
    </xf>
    <xf numFmtId="0" fontId="30" fillId="5" borderId="14" xfId="0" applyFont="1" applyFill="1" applyBorder="1" applyAlignment="1">
      <alignment horizontal="center" vertical="center" wrapText="1"/>
    </xf>
    <xf numFmtId="0" fontId="30" fillId="5" borderId="15" xfId="0" applyFont="1" applyFill="1" applyBorder="1" applyAlignment="1">
      <alignment horizontal="center" vertical="center" wrapText="1"/>
    </xf>
    <xf numFmtId="0" fontId="30" fillId="5" borderId="26" xfId="0" applyFont="1" applyFill="1" applyBorder="1" applyAlignment="1">
      <alignment horizontal="center" vertical="center" wrapText="1"/>
    </xf>
    <xf numFmtId="0" fontId="30" fillId="5" borderId="20" xfId="0" applyFont="1" applyFill="1" applyBorder="1" applyAlignment="1">
      <alignment horizontal="center" vertical="center" wrapText="1"/>
    </xf>
    <xf numFmtId="0" fontId="30" fillId="5" borderId="21" xfId="0" applyFont="1" applyFill="1" applyBorder="1" applyAlignment="1">
      <alignment horizontal="center" vertical="center" wrapText="1"/>
    </xf>
    <xf numFmtId="0" fontId="31" fillId="0" borderId="20" xfId="0" applyFont="1" applyBorder="1" applyAlignment="1">
      <alignment vertical="center" wrapText="1"/>
    </xf>
    <xf numFmtId="0" fontId="31" fillId="0" borderId="21" xfId="0" applyFont="1" applyBorder="1" applyAlignment="1">
      <alignment vertical="center" wrapText="1"/>
    </xf>
    <xf numFmtId="0" fontId="33" fillId="2" borderId="31" xfId="4" applyFont="1" applyFill="1" applyBorder="1" applyAlignment="1">
      <alignment horizontal="center" vertical="center" wrapText="1"/>
    </xf>
    <xf numFmtId="0" fontId="33" fillId="2" borderId="32" xfId="4" applyFont="1" applyFill="1" applyBorder="1" applyAlignment="1">
      <alignment horizontal="center" vertical="center" wrapText="1"/>
    </xf>
    <xf numFmtId="0" fontId="33" fillId="2" borderId="33" xfId="4" applyFont="1" applyFill="1" applyBorder="1" applyAlignment="1">
      <alignment horizontal="center" vertical="center" wrapText="1"/>
    </xf>
    <xf numFmtId="0" fontId="34" fillId="2" borderId="34" xfId="0" applyFont="1" applyFill="1" applyBorder="1" applyAlignment="1">
      <alignment horizontal="left" vertical="center" wrapText="1"/>
    </xf>
    <xf numFmtId="0" fontId="34" fillId="2" borderId="35" xfId="0" applyFont="1" applyFill="1" applyBorder="1" applyAlignment="1">
      <alignment horizontal="left" vertical="center" wrapText="1"/>
    </xf>
    <xf numFmtId="0" fontId="34" fillId="2" borderId="36" xfId="0" applyFont="1" applyFill="1" applyBorder="1" applyAlignment="1">
      <alignment horizontal="left" vertical="center" wrapText="1"/>
    </xf>
    <xf numFmtId="0" fontId="34" fillId="2" borderId="2" xfId="0" applyFont="1" applyFill="1" applyBorder="1" applyAlignment="1">
      <alignment horizontal="left" vertical="center" wrapText="1"/>
    </xf>
    <xf numFmtId="0" fontId="34" fillId="2" borderId="3" xfId="0" applyFont="1" applyFill="1" applyBorder="1" applyAlignment="1">
      <alignment horizontal="left" vertical="center" wrapText="1"/>
    </xf>
    <xf numFmtId="0" fontId="34" fillId="2" borderId="7" xfId="0" applyFont="1" applyFill="1" applyBorder="1" applyAlignment="1">
      <alignment horizontal="left" vertical="center" wrapText="1"/>
    </xf>
    <xf numFmtId="0" fontId="34" fillId="2" borderId="37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left" vertical="center" wrapText="1"/>
    </xf>
    <xf numFmtId="0" fontId="34" fillId="2" borderId="38" xfId="0" applyFont="1" applyFill="1" applyBorder="1" applyAlignment="1">
      <alignment horizontal="left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" fillId="8" borderId="11" xfId="5" applyFont="1" applyBorder="1" applyAlignment="1">
      <alignment horizontal="center"/>
    </xf>
    <xf numFmtId="0" fontId="2" fillId="8" borderId="12" xfId="5" applyBorder="1" applyAlignment="1">
      <alignment horizontal="center"/>
    </xf>
    <xf numFmtId="0" fontId="2" fillId="8" borderId="13" xfId="5" applyBorder="1" applyAlignment="1">
      <alignment horizontal="center"/>
    </xf>
    <xf numFmtId="0" fontId="2" fillId="8" borderId="14" xfId="5" applyBorder="1" applyAlignment="1">
      <alignment horizontal="center"/>
    </xf>
    <xf numFmtId="0" fontId="2" fillId="8" borderId="0" xfId="5" applyBorder="1" applyAlignment="1">
      <alignment horizontal="center"/>
    </xf>
    <xf numFmtId="0" fontId="2" fillId="8" borderId="15" xfId="5" applyBorder="1" applyAlignment="1">
      <alignment horizontal="center"/>
    </xf>
    <xf numFmtId="0" fontId="33" fillId="2" borderId="28" xfId="4" applyFont="1" applyFill="1" applyBorder="1" applyAlignment="1">
      <alignment horizontal="center" vertical="center" wrapText="1"/>
    </xf>
    <xf numFmtId="0" fontId="33" fillId="2" borderId="29" xfId="4" applyFont="1" applyFill="1" applyBorder="1" applyAlignment="1">
      <alignment horizontal="center" vertical="center" wrapText="1"/>
    </xf>
    <xf numFmtId="0" fontId="33" fillId="2" borderId="30" xfId="4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justify" vertical="center" wrapText="1"/>
    </xf>
    <xf numFmtId="0" fontId="21" fillId="2" borderId="3" xfId="0" applyFont="1" applyFill="1" applyBorder="1" applyAlignment="1">
      <alignment horizontal="justify" vertical="center" wrapText="1"/>
    </xf>
    <xf numFmtId="0" fontId="21" fillId="2" borderId="7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justify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right" vertical="center" wrapText="1"/>
    </xf>
    <xf numFmtId="49" fontId="5" fillId="2" borderId="7" xfId="0" applyNumberFormat="1" applyFont="1" applyFill="1" applyBorder="1" applyAlignment="1">
      <alignment horizontal="right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169" fontId="38" fillId="2" borderId="2" xfId="0" applyNumberFormat="1" applyFont="1" applyFill="1" applyBorder="1" applyAlignment="1">
      <alignment horizontal="right" vertical="center" wrapText="1"/>
    </xf>
    <xf numFmtId="169" fontId="38" fillId="2" borderId="7" xfId="0" applyNumberFormat="1" applyFont="1" applyFill="1" applyBorder="1" applyAlignment="1">
      <alignment horizontal="righ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justify" vertical="center" wrapText="1"/>
    </xf>
    <xf numFmtId="169" fontId="39" fillId="0" borderId="41" xfId="0" applyNumberFormat="1" applyFont="1" applyBorder="1" applyAlignment="1">
      <alignment horizontal="center"/>
    </xf>
    <xf numFmtId="169" fontId="39" fillId="0" borderId="42" xfId="0" applyNumberFormat="1" applyFont="1" applyBorder="1" applyAlignment="1">
      <alignment horizontal="center"/>
    </xf>
    <xf numFmtId="169" fontId="39" fillId="0" borderId="43" xfId="0" applyNumberFormat="1" applyFont="1" applyBorder="1" applyAlignment="1">
      <alignment horizontal="center"/>
    </xf>
    <xf numFmtId="0" fontId="5" fillId="2" borderId="47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/>
    </xf>
    <xf numFmtId="0" fontId="39" fillId="0" borderId="41" xfId="0" applyFont="1" applyBorder="1" applyAlignment="1">
      <alignment horizontal="center"/>
    </xf>
    <xf numFmtId="0" fontId="39" fillId="0" borderId="42" xfId="0" applyFont="1" applyBorder="1" applyAlignment="1">
      <alignment horizontal="center"/>
    </xf>
    <xf numFmtId="0" fontId="39" fillId="0" borderId="43" xfId="0" applyFont="1" applyBorder="1" applyAlignment="1">
      <alignment horizontal="center"/>
    </xf>
    <xf numFmtId="4" fontId="5" fillId="10" borderId="1" xfId="0" applyNumberFormat="1" applyFont="1" applyFill="1" applyBorder="1" applyAlignment="1">
      <alignment horizontal="right" vertical="center"/>
    </xf>
  </cellXfs>
  <cellStyles count="7">
    <cellStyle name="40% - Ênfase5" xfId="5" builtinId="47"/>
    <cellStyle name="Moeda" xfId="2" builtinId="4"/>
    <cellStyle name="Normal" xfId="0" builtinId="0"/>
    <cellStyle name="Porcentagem" xfId="6" builtinId="5"/>
    <cellStyle name="Título" xfId="4" builtinId="15"/>
    <cellStyle name="Título 5" xfId="3" xr:uid="{00000000-0005-0000-0000-000005000000}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theme" Target="theme/theme1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styles" Target="style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92"/>
  <sheetViews>
    <sheetView topLeftCell="A157" zoomScaleSheetLayoutView="120" workbookViewId="0">
      <selection activeCell="N149" sqref="N149"/>
    </sheetView>
  </sheetViews>
  <sheetFormatPr defaultColWidth="9.1796875" defaultRowHeight="11.5" x14ac:dyDescent="0.25"/>
  <cols>
    <col min="1" max="1" width="15.26953125" style="1" customWidth="1"/>
    <col min="2" max="2" width="11.1796875" style="1" customWidth="1"/>
    <col min="3" max="3" width="13.26953125" style="1" customWidth="1"/>
    <col min="4" max="4" width="10.1796875" style="1" customWidth="1"/>
    <col min="5" max="5" width="12.453125" style="1" customWidth="1"/>
    <col min="6" max="6" width="11.26953125" style="1" customWidth="1"/>
    <col min="7" max="7" width="9.81640625" style="1" customWidth="1"/>
    <col min="8" max="8" width="12.453125" style="1" customWidth="1"/>
    <col min="9" max="9" width="14.54296875" style="1" customWidth="1"/>
    <col min="10" max="10" width="10.7265625" style="1" customWidth="1"/>
    <col min="11" max="11" width="11.1796875" style="1" customWidth="1"/>
    <col min="12" max="12" width="7.453125" style="1" customWidth="1"/>
    <col min="13" max="13" width="6.54296875" style="1" customWidth="1"/>
    <col min="14" max="15" width="9.26953125" style="1" customWidth="1"/>
    <col min="16" max="16384" width="9.1796875" style="1"/>
  </cols>
  <sheetData>
    <row r="1" spans="1:256" ht="24.75" customHeight="1" x14ac:dyDescent="0.25">
      <c r="A1" s="557" t="s">
        <v>178</v>
      </c>
      <c r="B1" s="557"/>
      <c r="C1" s="557"/>
      <c r="D1" s="557"/>
      <c r="E1" s="557"/>
      <c r="F1" s="557"/>
      <c r="G1" s="557"/>
      <c r="H1" s="557"/>
      <c r="I1" s="557"/>
    </row>
    <row r="2" spans="1:256" ht="23.25" customHeight="1" x14ac:dyDescent="0.25">
      <c r="A2" s="558"/>
      <c r="B2" s="558"/>
      <c r="C2" s="558"/>
      <c r="D2" s="558"/>
      <c r="E2" s="558"/>
      <c r="F2" s="558"/>
      <c r="G2" s="558"/>
      <c r="H2" s="558"/>
      <c r="I2" s="558"/>
    </row>
    <row r="3" spans="1:256" ht="15.75" customHeight="1" x14ac:dyDescent="0.25">
      <c r="A3" s="553" t="s">
        <v>177</v>
      </c>
      <c r="B3" s="553"/>
      <c r="C3" s="553"/>
      <c r="D3" s="553"/>
      <c r="E3" s="553"/>
      <c r="F3" s="556" t="s">
        <v>176</v>
      </c>
      <c r="G3" s="556"/>
      <c r="H3" s="556"/>
      <c r="I3" s="556"/>
    </row>
    <row r="4" spans="1:256" ht="15.75" customHeight="1" x14ac:dyDescent="0.25">
      <c r="A4" s="553" t="s">
        <v>175</v>
      </c>
      <c r="B4" s="553"/>
      <c r="C4" s="553"/>
      <c r="D4" s="553"/>
      <c r="E4" s="553"/>
      <c r="F4" s="556" t="s">
        <v>174</v>
      </c>
      <c r="G4" s="556"/>
      <c r="H4" s="556"/>
      <c r="I4" s="556"/>
    </row>
    <row r="5" spans="1:256" ht="21.75" customHeight="1" x14ac:dyDescent="0.25">
      <c r="A5" s="553" t="s">
        <v>173</v>
      </c>
      <c r="B5" s="553"/>
      <c r="C5" s="553"/>
      <c r="D5" s="553"/>
      <c r="E5" s="553"/>
      <c r="F5" s="553"/>
      <c r="G5" s="553"/>
      <c r="H5" s="553"/>
      <c r="I5" s="553"/>
    </row>
    <row r="6" spans="1:256" ht="14.25" customHeight="1" x14ac:dyDescent="0.25">
      <c r="A6" s="70"/>
      <c r="B6" s="69"/>
      <c r="C6" s="69"/>
      <c r="D6" s="69"/>
      <c r="E6" s="69"/>
      <c r="F6" s="69"/>
      <c r="G6" s="69"/>
      <c r="H6" s="69"/>
      <c r="I6" s="69"/>
    </row>
    <row r="7" spans="1:256" ht="20.25" customHeight="1" x14ac:dyDescent="0.25">
      <c r="A7" s="554" t="s">
        <v>172</v>
      </c>
      <c r="B7" s="554"/>
      <c r="C7" s="554"/>
      <c r="D7" s="554"/>
      <c r="E7" s="554"/>
      <c r="F7" s="554"/>
      <c r="G7" s="554"/>
      <c r="H7" s="554"/>
      <c r="I7" s="554"/>
    </row>
    <row r="8" spans="1:256" ht="15.75" customHeight="1" x14ac:dyDescent="0.25">
      <c r="A8" s="17" t="s">
        <v>15</v>
      </c>
      <c r="B8" s="553" t="s">
        <v>171</v>
      </c>
      <c r="C8" s="553"/>
      <c r="D8" s="553"/>
      <c r="E8" s="553"/>
      <c r="F8" s="553"/>
      <c r="G8" s="553"/>
      <c r="H8" s="555" t="s">
        <v>170</v>
      </c>
      <c r="I8" s="555"/>
    </row>
    <row r="9" spans="1:256" ht="15.75" customHeight="1" x14ac:dyDescent="0.25">
      <c r="A9" s="17" t="s">
        <v>13</v>
      </c>
      <c r="B9" s="553" t="s">
        <v>169</v>
      </c>
      <c r="C9" s="553"/>
      <c r="D9" s="553"/>
      <c r="E9" s="553"/>
      <c r="F9" s="553"/>
      <c r="G9" s="553"/>
      <c r="H9" s="556" t="s">
        <v>168</v>
      </c>
      <c r="I9" s="556"/>
    </row>
    <row r="10" spans="1:256" ht="24" customHeight="1" x14ac:dyDescent="0.25">
      <c r="A10" s="17" t="s">
        <v>12</v>
      </c>
      <c r="B10" s="553" t="s">
        <v>167</v>
      </c>
      <c r="C10" s="553"/>
      <c r="D10" s="553"/>
      <c r="E10" s="553"/>
      <c r="F10" s="553"/>
      <c r="G10" s="553"/>
      <c r="H10" s="556" t="s">
        <v>166</v>
      </c>
      <c r="I10" s="556"/>
    </row>
    <row r="11" spans="1:256" ht="15.75" customHeight="1" x14ac:dyDescent="0.25">
      <c r="A11" s="17" t="s">
        <v>35</v>
      </c>
      <c r="B11" s="553" t="s">
        <v>165</v>
      </c>
      <c r="C11" s="553"/>
      <c r="D11" s="553"/>
      <c r="E11" s="553"/>
      <c r="F11" s="553"/>
      <c r="G11" s="553"/>
      <c r="H11" s="556">
        <v>20</v>
      </c>
      <c r="I11" s="556"/>
    </row>
    <row r="12" spans="1:256" ht="7.5" customHeight="1" x14ac:dyDescent="0.25">
      <c r="A12" s="560"/>
      <c r="B12" s="560"/>
      <c r="C12" s="560"/>
      <c r="D12" s="560"/>
      <c r="E12" s="560"/>
      <c r="F12" s="560"/>
      <c r="G12" s="560"/>
      <c r="H12" s="560"/>
      <c r="I12" s="560"/>
      <c r="J12" s="68"/>
      <c r="K12" s="67"/>
      <c r="L12" s="66"/>
    </row>
    <row r="13" spans="1:256" ht="75.75" customHeight="1" x14ac:dyDescent="0.25">
      <c r="A13" s="554" t="s">
        <v>164</v>
      </c>
      <c r="B13" s="554"/>
      <c r="C13" s="554"/>
      <c r="D13" s="554"/>
      <c r="E13" s="554"/>
      <c r="F13" s="554"/>
      <c r="G13" s="554"/>
      <c r="H13" s="554"/>
      <c r="I13" s="554"/>
      <c r="J13" s="68"/>
      <c r="K13" s="67"/>
      <c r="L13" s="66"/>
    </row>
    <row r="14" spans="1:256" s="65" customFormat="1" ht="21.75" customHeight="1" x14ac:dyDescent="0.25">
      <c r="A14" s="554" t="s">
        <v>163</v>
      </c>
      <c r="B14" s="554"/>
      <c r="C14" s="554"/>
      <c r="D14" s="554"/>
      <c r="E14" s="554"/>
      <c r="F14" s="554"/>
      <c r="G14" s="554"/>
      <c r="H14" s="554"/>
      <c r="I14" s="554"/>
      <c r="J14" s="559"/>
      <c r="K14" s="559"/>
      <c r="L14" s="559"/>
      <c r="M14" s="559"/>
      <c r="N14" s="559"/>
      <c r="O14" s="559"/>
      <c r="P14" s="559"/>
      <c r="Q14" s="559"/>
      <c r="R14" s="559"/>
      <c r="S14" s="559"/>
      <c r="T14" s="559"/>
      <c r="U14" s="559"/>
      <c r="V14" s="559"/>
      <c r="W14" s="559"/>
      <c r="X14" s="559"/>
      <c r="Y14" s="559"/>
      <c r="Z14" s="559"/>
      <c r="AA14" s="559"/>
      <c r="AB14" s="559"/>
      <c r="AC14" s="559"/>
      <c r="AD14" s="559"/>
      <c r="AE14" s="559"/>
      <c r="AF14" s="559"/>
      <c r="AG14" s="559"/>
      <c r="AH14" s="559"/>
      <c r="AI14" s="559"/>
      <c r="AJ14" s="559"/>
      <c r="AK14" s="559"/>
      <c r="AL14" s="559"/>
      <c r="AM14" s="559"/>
      <c r="AN14" s="559"/>
      <c r="AO14" s="559"/>
      <c r="AP14" s="559"/>
      <c r="AQ14" s="559"/>
      <c r="AR14" s="559"/>
      <c r="AS14" s="559"/>
      <c r="AT14" s="559"/>
      <c r="AU14" s="559"/>
      <c r="AV14" s="559"/>
      <c r="AW14" s="559"/>
      <c r="AX14" s="559"/>
      <c r="AY14" s="559"/>
      <c r="AZ14" s="559"/>
      <c r="BA14" s="559"/>
      <c r="BB14" s="559"/>
      <c r="BC14" s="559"/>
      <c r="BD14" s="559"/>
      <c r="BE14" s="559"/>
      <c r="BF14" s="559"/>
      <c r="BG14" s="559"/>
      <c r="BH14" s="559"/>
      <c r="BI14" s="559"/>
      <c r="BJ14" s="559"/>
      <c r="BK14" s="559"/>
      <c r="BL14" s="559"/>
      <c r="BM14" s="559"/>
      <c r="BN14" s="559"/>
      <c r="BO14" s="559"/>
      <c r="BP14" s="559"/>
      <c r="BQ14" s="559"/>
      <c r="BR14" s="559"/>
      <c r="BS14" s="559"/>
      <c r="BT14" s="559"/>
      <c r="BU14" s="559"/>
      <c r="BV14" s="559"/>
      <c r="BW14" s="559"/>
      <c r="BX14" s="559"/>
      <c r="BY14" s="559"/>
      <c r="BZ14" s="559"/>
      <c r="CA14" s="559"/>
      <c r="CB14" s="559"/>
      <c r="CC14" s="559"/>
      <c r="CD14" s="559"/>
      <c r="CE14" s="559"/>
      <c r="CF14" s="559"/>
      <c r="CG14" s="559"/>
      <c r="CH14" s="559"/>
      <c r="CI14" s="559"/>
      <c r="CJ14" s="559"/>
      <c r="CK14" s="559"/>
      <c r="CL14" s="559"/>
      <c r="CM14" s="559"/>
      <c r="CN14" s="559"/>
      <c r="CO14" s="559"/>
      <c r="CP14" s="559"/>
      <c r="CQ14" s="559"/>
      <c r="CR14" s="559"/>
      <c r="CS14" s="559"/>
      <c r="CT14" s="559"/>
      <c r="CU14" s="559"/>
      <c r="CV14" s="559"/>
      <c r="CW14" s="559"/>
      <c r="CX14" s="559"/>
      <c r="CY14" s="559"/>
      <c r="CZ14" s="559"/>
      <c r="DA14" s="559"/>
      <c r="DB14" s="559"/>
      <c r="DC14" s="559"/>
      <c r="DD14" s="559"/>
      <c r="DE14" s="559"/>
      <c r="DF14" s="559"/>
      <c r="DG14" s="559"/>
      <c r="DH14" s="559"/>
      <c r="DI14" s="559"/>
      <c r="DJ14" s="559"/>
      <c r="DK14" s="559"/>
      <c r="DL14" s="559"/>
      <c r="DM14" s="559"/>
      <c r="DN14" s="559"/>
      <c r="DO14" s="559"/>
      <c r="DP14" s="559"/>
      <c r="DQ14" s="559"/>
      <c r="DR14" s="559"/>
      <c r="DS14" s="559"/>
      <c r="DT14" s="559"/>
      <c r="DU14" s="559"/>
      <c r="DV14" s="559"/>
      <c r="DW14" s="559"/>
      <c r="DX14" s="559"/>
      <c r="DY14" s="559"/>
      <c r="DZ14" s="559"/>
      <c r="EA14" s="559"/>
      <c r="EB14" s="559"/>
      <c r="EC14" s="559"/>
      <c r="ED14" s="559"/>
      <c r="EE14" s="559"/>
      <c r="EF14" s="559"/>
      <c r="EG14" s="559"/>
      <c r="EH14" s="559"/>
      <c r="EI14" s="559"/>
      <c r="EJ14" s="559"/>
      <c r="EK14" s="559"/>
      <c r="EL14" s="559"/>
      <c r="EM14" s="559"/>
      <c r="EN14" s="559"/>
      <c r="EO14" s="559"/>
      <c r="EP14" s="559"/>
      <c r="EQ14" s="559"/>
      <c r="ER14" s="559"/>
      <c r="ES14" s="559"/>
      <c r="ET14" s="559"/>
      <c r="EU14" s="559"/>
      <c r="EV14" s="559"/>
      <c r="EW14" s="559"/>
      <c r="EX14" s="559"/>
      <c r="EY14" s="559"/>
      <c r="EZ14" s="559"/>
      <c r="FA14" s="559"/>
      <c r="FB14" s="559"/>
      <c r="FC14" s="559"/>
      <c r="FD14" s="559"/>
      <c r="FE14" s="559"/>
      <c r="FF14" s="559"/>
      <c r="FG14" s="559"/>
      <c r="FH14" s="559"/>
      <c r="FI14" s="559"/>
      <c r="FJ14" s="559"/>
      <c r="FK14" s="559"/>
      <c r="FL14" s="559"/>
      <c r="FM14" s="559"/>
      <c r="FN14" s="559"/>
      <c r="FO14" s="559"/>
      <c r="FP14" s="559"/>
      <c r="FQ14" s="559"/>
      <c r="FR14" s="559"/>
      <c r="FS14" s="559"/>
      <c r="FT14" s="559"/>
      <c r="FU14" s="559"/>
      <c r="FV14" s="559"/>
      <c r="FW14" s="559"/>
      <c r="FX14" s="559"/>
      <c r="FY14" s="559"/>
      <c r="FZ14" s="559"/>
      <c r="GA14" s="559"/>
      <c r="GB14" s="559"/>
      <c r="GC14" s="559"/>
      <c r="GD14" s="559"/>
      <c r="GE14" s="559"/>
      <c r="GF14" s="559"/>
      <c r="GG14" s="559"/>
      <c r="GH14" s="559"/>
      <c r="GI14" s="559"/>
      <c r="GJ14" s="559"/>
      <c r="GK14" s="559"/>
      <c r="GL14" s="559"/>
      <c r="GM14" s="559"/>
      <c r="GN14" s="559"/>
      <c r="GO14" s="559"/>
      <c r="GP14" s="559"/>
      <c r="GQ14" s="559"/>
      <c r="GR14" s="559"/>
      <c r="GS14" s="559"/>
      <c r="GT14" s="559"/>
      <c r="GU14" s="559"/>
      <c r="GV14" s="559"/>
      <c r="GW14" s="559"/>
      <c r="GX14" s="559"/>
      <c r="GY14" s="559"/>
      <c r="GZ14" s="559"/>
      <c r="HA14" s="559"/>
      <c r="HB14" s="559"/>
      <c r="HC14" s="559"/>
      <c r="HD14" s="559"/>
      <c r="HE14" s="559"/>
      <c r="HF14" s="559"/>
      <c r="HG14" s="559"/>
      <c r="HH14" s="559"/>
      <c r="HI14" s="559"/>
      <c r="HJ14" s="559"/>
      <c r="HK14" s="559"/>
      <c r="HL14" s="559"/>
      <c r="HM14" s="559"/>
      <c r="HN14" s="559"/>
      <c r="HO14" s="559"/>
      <c r="HP14" s="559"/>
      <c r="HQ14" s="559"/>
      <c r="HR14" s="559"/>
      <c r="HS14" s="559"/>
      <c r="HT14" s="559"/>
      <c r="HU14" s="559"/>
      <c r="HV14" s="559"/>
      <c r="HW14" s="559"/>
      <c r="HX14" s="559"/>
      <c r="HY14" s="559"/>
      <c r="HZ14" s="559"/>
      <c r="IA14" s="559"/>
      <c r="IB14" s="559"/>
      <c r="IC14" s="559"/>
      <c r="ID14" s="559"/>
      <c r="IE14" s="559"/>
      <c r="IF14" s="559"/>
      <c r="IG14" s="559"/>
      <c r="IH14" s="559"/>
      <c r="II14" s="559"/>
      <c r="IJ14" s="559"/>
      <c r="IK14" s="559"/>
      <c r="IL14" s="559"/>
      <c r="IM14" s="559"/>
      <c r="IN14" s="559"/>
      <c r="IO14" s="559"/>
      <c r="IP14" s="559"/>
      <c r="IQ14" s="559"/>
      <c r="IR14" s="559"/>
      <c r="IS14" s="559"/>
      <c r="IT14" s="559"/>
      <c r="IU14" s="559"/>
      <c r="IV14" s="559"/>
    </row>
    <row r="15" spans="1:256" ht="15.75" customHeight="1" x14ac:dyDescent="0.25">
      <c r="A15" s="17">
        <v>1</v>
      </c>
      <c r="B15" s="553" t="s">
        <v>162</v>
      </c>
      <c r="C15" s="553"/>
      <c r="D15" s="553"/>
      <c r="E15" s="553"/>
      <c r="F15" s="553"/>
      <c r="G15" s="553"/>
      <c r="H15" s="565" t="s">
        <v>3</v>
      </c>
      <c r="I15" s="565"/>
    </row>
    <row r="16" spans="1:256" ht="15.75" customHeight="1" x14ac:dyDescent="0.25">
      <c r="A16" s="17">
        <v>2</v>
      </c>
      <c r="B16" s="553" t="s">
        <v>161</v>
      </c>
      <c r="C16" s="553"/>
      <c r="D16" s="553"/>
      <c r="E16" s="553"/>
      <c r="F16" s="553"/>
      <c r="G16" s="553"/>
      <c r="H16" s="565">
        <v>646.65</v>
      </c>
      <c r="I16" s="565"/>
    </row>
    <row r="17" spans="1:9" ht="15.75" customHeight="1" x14ac:dyDescent="0.25">
      <c r="A17" s="17">
        <v>3</v>
      </c>
      <c r="B17" s="553" t="s">
        <v>160</v>
      </c>
      <c r="C17" s="553"/>
      <c r="D17" s="553"/>
      <c r="E17" s="553"/>
      <c r="F17" s="553"/>
      <c r="G17" s="553"/>
      <c r="H17" s="561" t="s">
        <v>3</v>
      </c>
      <c r="I17" s="561"/>
    </row>
    <row r="18" spans="1:9" ht="15.75" customHeight="1" x14ac:dyDescent="0.25">
      <c r="A18" s="17">
        <v>4</v>
      </c>
      <c r="B18" s="553" t="s">
        <v>159</v>
      </c>
      <c r="C18" s="553"/>
      <c r="D18" s="553"/>
      <c r="E18" s="553"/>
      <c r="F18" s="553"/>
      <c r="G18" s="553"/>
      <c r="H18" s="562" t="s">
        <v>158</v>
      </c>
      <c r="I18" s="562"/>
    </row>
    <row r="19" spans="1:9" ht="9" customHeight="1" x14ac:dyDescent="0.25">
      <c r="A19" s="563"/>
      <c r="B19" s="563"/>
      <c r="C19" s="563"/>
      <c r="D19" s="563"/>
      <c r="E19" s="563"/>
      <c r="F19" s="563"/>
      <c r="G19" s="563"/>
      <c r="H19" s="563"/>
      <c r="I19" s="563"/>
    </row>
    <row r="20" spans="1:9" ht="14.25" customHeight="1" x14ac:dyDescent="0.25">
      <c r="A20" s="564" t="s">
        <v>157</v>
      </c>
      <c r="B20" s="564"/>
      <c r="C20" s="564"/>
      <c r="D20" s="564"/>
      <c r="E20" s="564"/>
      <c r="F20" s="564"/>
      <c r="G20" s="564"/>
      <c r="H20" s="564"/>
      <c r="I20" s="564"/>
    </row>
    <row r="21" spans="1:9" ht="9" customHeight="1" x14ac:dyDescent="0.3">
      <c r="A21" s="567"/>
      <c r="B21" s="567"/>
      <c r="C21" s="567"/>
      <c r="D21" s="567"/>
      <c r="E21" s="567"/>
      <c r="F21" s="567"/>
      <c r="G21" s="567"/>
      <c r="H21" s="567"/>
      <c r="I21" s="567"/>
    </row>
    <row r="22" spans="1:9" ht="36" customHeight="1" x14ac:dyDescent="0.25">
      <c r="A22" s="568" t="s">
        <v>156</v>
      </c>
      <c r="B22" s="568"/>
      <c r="C22" s="568"/>
      <c r="D22" s="568"/>
      <c r="E22" s="568"/>
      <c r="F22" s="568"/>
      <c r="G22" s="568"/>
      <c r="H22" s="568"/>
      <c r="I22" s="568"/>
    </row>
    <row r="23" spans="1:9" s="62" customFormat="1" ht="22.5" customHeight="1" x14ac:dyDescent="0.25">
      <c r="A23" s="63">
        <v>1</v>
      </c>
      <c r="B23" s="569" t="s">
        <v>155</v>
      </c>
      <c r="C23" s="569"/>
      <c r="D23" s="569"/>
      <c r="E23" s="569"/>
      <c r="F23" s="569"/>
      <c r="G23" s="569"/>
      <c r="H23" s="64" t="s">
        <v>62</v>
      </c>
      <c r="I23" s="63" t="s">
        <v>154</v>
      </c>
    </row>
    <row r="24" spans="1:9" ht="15.75" customHeight="1" x14ac:dyDescent="0.25">
      <c r="A24" s="17" t="s">
        <v>15</v>
      </c>
      <c r="B24" s="553" t="s">
        <v>153</v>
      </c>
      <c r="C24" s="553"/>
      <c r="D24" s="553"/>
      <c r="E24" s="553"/>
      <c r="F24" s="553"/>
      <c r="G24" s="553"/>
      <c r="H24" s="553"/>
      <c r="I24" s="60">
        <f>ROUND(((20/6)*30)*(H16/180),2)</f>
        <v>359.25</v>
      </c>
    </row>
    <row r="25" spans="1:9" ht="15.75" customHeight="1" x14ac:dyDescent="0.25">
      <c r="A25" s="17" t="s">
        <v>12</v>
      </c>
      <c r="B25" s="570" t="s">
        <v>152</v>
      </c>
      <c r="C25" s="570"/>
      <c r="D25" s="570"/>
      <c r="E25" s="570"/>
      <c r="F25" s="570"/>
      <c r="G25" s="570"/>
      <c r="H25" s="30">
        <v>0.3</v>
      </c>
      <c r="I25" s="60">
        <f>ROUND(H25*I24,2)</f>
        <v>107.78</v>
      </c>
    </row>
    <row r="26" spans="1:9" ht="15.75" customHeight="1" x14ac:dyDescent="0.25">
      <c r="A26" s="17" t="s">
        <v>35</v>
      </c>
      <c r="B26" s="571" t="s">
        <v>151</v>
      </c>
      <c r="C26" s="571"/>
      <c r="D26" s="571"/>
      <c r="E26" s="571"/>
      <c r="F26" s="571"/>
      <c r="G26" s="571"/>
      <c r="H26" s="61">
        <v>0</v>
      </c>
      <c r="I26" s="60">
        <f>ROUND(H26*I24,2)</f>
        <v>0</v>
      </c>
    </row>
    <row r="27" spans="1:9" ht="15.75" customHeight="1" x14ac:dyDescent="0.25">
      <c r="A27" s="17" t="s">
        <v>32</v>
      </c>
      <c r="B27" s="553" t="s">
        <v>150</v>
      </c>
      <c r="C27" s="553"/>
      <c r="D27" s="553"/>
      <c r="E27" s="553"/>
      <c r="F27" s="553"/>
      <c r="G27" s="553"/>
      <c r="H27" s="553"/>
      <c r="I27" s="60"/>
    </row>
    <row r="28" spans="1:9" ht="15.75" customHeight="1" x14ac:dyDescent="0.25">
      <c r="A28" s="17" t="s">
        <v>81</v>
      </c>
      <c r="B28" s="553" t="s">
        <v>149</v>
      </c>
      <c r="C28" s="553"/>
      <c r="D28" s="553"/>
      <c r="E28" s="553"/>
      <c r="F28" s="553"/>
      <c r="G28" s="553"/>
      <c r="H28" s="553"/>
      <c r="I28" s="60"/>
    </row>
    <row r="29" spans="1:9" ht="15.75" customHeight="1" x14ac:dyDescent="0.25">
      <c r="A29" s="17" t="s">
        <v>79</v>
      </c>
      <c r="B29" s="553" t="s">
        <v>148</v>
      </c>
      <c r="C29" s="553"/>
      <c r="D29" s="553"/>
      <c r="E29" s="553"/>
      <c r="F29" s="553"/>
      <c r="G29" s="553"/>
      <c r="H29" s="553"/>
      <c r="I29" s="60"/>
    </row>
    <row r="30" spans="1:9" ht="15.75" customHeight="1" x14ac:dyDescent="0.25">
      <c r="A30" s="17" t="s">
        <v>114</v>
      </c>
      <c r="B30" s="553" t="s">
        <v>147</v>
      </c>
      <c r="C30" s="553"/>
      <c r="D30" s="553"/>
      <c r="E30" s="553"/>
      <c r="F30" s="553"/>
      <c r="G30" s="553"/>
      <c r="H30" s="553"/>
      <c r="I30" s="60"/>
    </row>
    <row r="31" spans="1:9" ht="15.75" customHeight="1" x14ac:dyDescent="0.25">
      <c r="A31" s="17" t="s">
        <v>146</v>
      </c>
      <c r="B31" s="553" t="s">
        <v>145</v>
      </c>
      <c r="C31" s="553"/>
      <c r="D31" s="553"/>
      <c r="E31" s="553"/>
      <c r="F31" s="553"/>
      <c r="G31" s="553"/>
      <c r="H31" s="553"/>
      <c r="I31" s="60"/>
    </row>
    <row r="32" spans="1:9" ht="15.75" customHeight="1" x14ac:dyDescent="0.25">
      <c r="A32" s="566" t="s">
        <v>144</v>
      </c>
      <c r="B32" s="566"/>
      <c r="C32" s="566"/>
      <c r="D32" s="566"/>
      <c r="E32" s="566"/>
      <c r="F32" s="566"/>
      <c r="G32" s="566"/>
      <c r="H32" s="566"/>
      <c r="I32" s="59">
        <f>SUM(I24:I31)</f>
        <v>467.03</v>
      </c>
    </row>
    <row r="33" spans="1:9" ht="30" customHeight="1" x14ac:dyDescent="0.25">
      <c r="A33" s="560" t="s">
        <v>143</v>
      </c>
      <c r="B33" s="560"/>
      <c r="C33" s="560"/>
      <c r="D33" s="560"/>
      <c r="E33" s="560"/>
      <c r="F33" s="560"/>
      <c r="G33" s="560"/>
      <c r="H33" s="560"/>
      <c r="I33" s="560"/>
    </row>
    <row r="34" spans="1:9" ht="18.75" customHeight="1" x14ac:dyDescent="0.25">
      <c r="A34" s="35">
        <v>2</v>
      </c>
      <c r="B34" s="554" t="s">
        <v>142</v>
      </c>
      <c r="C34" s="554"/>
      <c r="D34" s="554"/>
      <c r="E34" s="554"/>
      <c r="F34" s="554"/>
      <c r="G34" s="554"/>
      <c r="H34" s="554"/>
      <c r="I34" s="51" t="s">
        <v>16</v>
      </c>
    </row>
    <row r="35" spans="1:9" ht="15.75" customHeight="1" x14ac:dyDescent="0.25">
      <c r="A35" s="27" t="s">
        <v>15</v>
      </c>
      <c r="B35" s="573" t="s">
        <v>141</v>
      </c>
      <c r="C35" s="573"/>
      <c r="D35" s="573"/>
      <c r="E35" s="573"/>
      <c r="F35" s="573"/>
      <c r="G35" s="573"/>
      <c r="H35" s="573"/>
      <c r="I35" s="25">
        <f>IF(ROUND((22*H36*H37)-(I24*0.06*22/30),2)&lt;0,0,ROUND((22*H36*H37)-(I24*0.06*22/30),2))*1+(H36*H37*21.726-0.06*I24*22/30)*0</f>
        <v>72.19</v>
      </c>
    </row>
    <row r="36" spans="1:9" ht="22.5" customHeight="1" x14ac:dyDescent="0.25">
      <c r="A36" s="27"/>
      <c r="B36" s="572" t="s">
        <v>140</v>
      </c>
      <c r="C36" s="572"/>
      <c r="D36" s="572"/>
      <c r="E36" s="572"/>
      <c r="F36" s="572"/>
      <c r="G36" s="572"/>
      <c r="H36" s="57">
        <v>2</v>
      </c>
      <c r="I36" s="28" t="s">
        <v>49</v>
      </c>
    </row>
    <row r="37" spans="1:9" ht="17.25" customHeight="1" x14ac:dyDescent="0.25">
      <c r="A37" s="27"/>
      <c r="B37" s="576" t="s">
        <v>139</v>
      </c>
      <c r="C37" s="576"/>
      <c r="D37" s="576"/>
      <c r="E37" s="576"/>
      <c r="F37" s="576"/>
      <c r="G37" s="576"/>
      <c r="H37" s="58">
        <v>2</v>
      </c>
      <c r="I37" s="28"/>
    </row>
    <row r="38" spans="1:9" ht="15.75" customHeight="1" x14ac:dyDescent="0.25">
      <c r="A38" s="27" t="s">
        <v>13</v>
      </c>
      <c r="B38" s="573" t="s">
        <v>138</v>
      </c>
      <c r="C38" s="573"/>
      <c r="D38" s="573"/>
      <c r="E38" s="573"/>
      <c r="F38" s="573"/>
      <c r="G38" s="573"/>
      <c r="H38" s="573"/>
      <c r="I38" s="25">
        <f>ROUND(22*H39*(1-0.2),2)*1+ROUND(21.726*6*(1-0.2),2)*0</f>
        <v>0</v>
      </c>
    </row>
    <row r="39" spans="1:9" ht="15.75" customHeight="1" x14ac:dyDescent="0.25">
      <c r="A39" s="27"/>
      <c r="B39" s="572" t="s">
        <v>137</v>
      </c>
      <c r="C39" s="572"/>
      <c r="D39" s="572"/>
      <c r="E39" s="572"/>
      <c r="F39" s="572"/>
      <c r="G39" s="572"/>
      <c r="H39" s="57">
        <v>0</v>
      </c>
      <c r="I39" s="28" t="s">
        <v>49</v>
      </c>
    </row>
    <row r="40" spans="1:9" ht="15.75" customHeight="1" x14ac:dyDescent="0.25">
      <c r="A40" s="27" t="s">
        <v>12</v>
      </c>
      <c r="B40" s="573" t="s">
        <v>136</v>
      </c>
      <c r="C40" s="573"/>
      <c r="D40" s="573"/>
      <c r="E40" s="573"/>
      <c r="F40" s="573"/>
      <c r="G40" s="573"/>
      <c r="H40" s="573"/>
      <c r="I40" s="25">
        <v>20</v>
      </c>
    </row>
    <row r="41" spans="1:9" ht="15.75" customHeight="1" x14ac:dyDescent="0.25">
      <c r="A41" s="27" t="s">
        <v>35</v>
      </c>
      <c r="B41" s="574" t="s">
        <v>135</v>
      </c>
      <c r="C41" s="574"/>
      <c r="D41" s="574"/>
      <c r="E41" s="574"/>
      <c r="F41" s="574"/>
      <c r="G41" s="574"/>
      <c r="H41" s="574"/>
      <c r="I41" s="20">
        <v>0</v>
      </c>
    </row>
    <row r="42" spans="1:9" ht="15.75" customHeight="1" x14ac:dyDescent="0.25">
      <c r="A42" s="27" t="s">
        <v>32</v>
      </c>
      <c r="B42" s="574" t="s">
        <v>134</v>
      </c>
      <c r="C42" s="574"/>
      <c r="D42" s="574"/>
      <c r="E42" s="574"/>
      <c r="F42" s="574"/>
      <c r="G42" s="574"/>
      <c r="H42" s="574"/>
      <c r="I42" s="25">
        <v>10</v>
      </c>
    </row>
    <row r="43" spans="1:9" ht="15.75" customHeight="1" x14ac:dyDescent="0.25">
      <c r="A43" s="27" t="s">
        <v>81</v>
      </c>
      <c r="B43" s="574" t="s">
        <v>65</v>
      </c>
      <c r="C43" s="574"/>
      <c r="D43" s="574"/>
      <c r="E43" s="574"/>
      <c r="F43" s="574"/>
      <c r="G43" s="574"/>
      <c r="H43" s="574"/>
      <c r="I43" s="20">
        <v>0</v>
      </c>
    </row>
    <row r="44" spans="1:9" ht="15.75" customHeight="1" x14ac:dyDescent="0.25">
      <c r="A44" s="56"/>
      <c r="B44" s="575" t="s">
        <v>133</v>
      </c>
      <c r="C44" s="575"/>
      <c r="D44" s="575"/>
      <c r="E44" s="575"/>
      <c r="F44" s="575"/>
      <c r="G44" s="575"/>
      <c r="H44" s="575"/>
      <c r="I44" s="25">
        <f>SUM(I35:I43)</f>
        <v>102.19</v>
      </c>
    </row>
    <row r="45" spans="1:9" ht="7.5" customHeight="1" x14ac:dyDescent="0.25">
      <c r="A45" s="560"/>
      <c r="B45" s="560"/>
      <c r="C45" s="560"/>
      <c r="D45" s="560"/>
      <c r="E45" s="560"/>
      <c r="F45" s="560"/>
      <c r="G45" s="560"/>
      <c r="H45" s="560"/>
      <c r="I45" s="560"/>
    </row>
    <row r="46" spans="1:9" ht="15.75" customHeight="1" x14ac:dyDescent="0.25">
      <c r="A46" s="580" t="s">
        <v>132</v>
      </c>
      <c r="B46" s="580"/>
      <c r="C46" s="580"/>
      <c r="D46" s="580"/>
      <c r="E46" s="580"/>
      <c r="F46" s="580"/>
      <c r="G46" s="580"/>
      <c r="H46" s="580"/>
      <c r="I46" s="580"/>
    </row>
    <row r="47" spans="1:9" ht="7.5" customHeight="1" x14ac:dyDescent="0.25">
      <c r="A47" s="580"/>
      <c r="B47" s="580"/>
      <c r="C47" s="580"/>
      <c r="D47" s="580"/>
      <c r="E47" s="580"/>
      <c r="F47" s="580"/>
      <c r="G47" s="580"/>
      <c r="H47" s="580"/>
      <c r="I47" s="580"/>
    </row>
    <row r="48" spans="1:9" ht="30" customHeight="1" x14ac:dyDescent="0.25">
      <c r="A48" s="580" t="s">
        <v>131</v>
      </c>
      <c r="B48" s="580"/>
      <c r="C48" s="580"/>
      <c r="D48" s="580"/>
      <c r="E48" s="580"/>
      <c r="F48" s="580"/>
      <c r="G48" s="580"/>
      <c r="H48" s="580"/>
      <c r="I48" s="580"/>
    </row>
    <row r="49" spans="1:9" ht="15.75" customHeight="1" x14ac:dyDescent="0.25">
      <c r="A49" s="35">
        <v>3</v>
      </c>
      <c r="B49" s="554" t="s">
        <v>130</v>
      </c>
      <c r="C49" s="554"/>
      <c r="D49" s="554"/>
      <c r="E49" s="554"/>
      <c r="F49" s="554"/>
      <c r="G49" s="554"/>
      <c r="H49" s="554"/>
      <c r="I49" s="35" t="s">
        <v>16</v>
      </c>
    </row>
    <row r="50" spans="1:9" ht="15.75" customHeight="1" x14ac:dyDescent="0.25">
      <c r="A50" s="27" t="s">
        <v>15</v>
      </c>
      <c r="B50" s="553" t="s">
        <v>129</v>
      </c>
      <c r="C50" s="553"/>
      <c r="D50" s="553"/>
      <c r="E50" s="553"/>
      <c r="F50" s="553"/>
      <c r="G50" s="553"/>
      <c r="H50" s="553"/>
      <c r="I50" s="25">
        <v>30</v>
      </c>
    </row>
    <row r="51" spans="1:9" ht="15.75" customHeight="1" x14ac:dyDescent="0.25">
      <c r="A51" s="27" t="s">
        <v>13</v>
      </c>
      <c r="B51" s="553" t="s">
        <v>128</v>
      </c>
      <c r="C51" s="553"/>
      <c r="D51" s="553"/>
      <c r="E51" s="553"/>
      <c r="F51" s="553"/>
      <c r="G51" s="553"/>
      <c r="H51" s="553"/>
      <c r="I51" s="20">
        <v>100</v>
      </c>
    </row>
    <row r="52" spans="1:9" ht="15.75" customHeight="1" x14ac:dyDescent="0.25">
      <c r="A52" s="27" t="s">
        <v>12</v>
      </c>
      <c r="B52" s="577" t="s">
        <v>127</v>
      </c>
      <c r="C52" s="577"/>
      <c r="D52" s="577"/>
      <c r="E52" s="577"/>
      <c r="F52" s="577"/>
      <c r="G52" s="577"/>
      <c r="H52" s="577"/>
      <c r="I52" s="20">
        <v>30</v>
      </c>
    </row>
    <row r="53" spans="1:9" ht="15.75" customHeight="1" x14ac:dyDescent="0.25">
      <c r="A53" s="27" t="s">
        <v>35</v>
      </c>
      <c r="B53" s="553" t="s">
        <v>65</v>
      </c>
      <c r="C53" s="553"/>
      <c r="D53" s="553"/>
      <c r="E53" s="553"/>
      <c r="F53" s="553"/>
      <c r="G53" s="553"/>
      <c r="H53" s="553"/>
      <c r="I53" s="20" t="s">
        <v>126</v>
      </c>
    </row>
    <row r="54" spans="1:9" ht="15.75" customHeight="1" x14ac:dyDescent="0.25">
      <c r="A54" s="578" t="s">
        <v>125</v>
      </c>
      <c r="B54" s="578"/>
      <c r="C54" s="578"/>
      <c r="D54" s="578"/>
      <c r="E54" s="578"/>
      <c r="F54" s="578"/>
      <c r="G54" s="578"/>
      <c r="H54" s="578"/>
      <c r="I54" s="20">
        <f>SUM(I50:I53)</f>
        <v>160</v>
      </c>
    </row>
    <row r="55" spans="1:9" ht="8.25" customHeight="1" x14ac:dyDescent="0.25">
      <c r="A55" s="579"/>
      <c r="B55" s="579"/>
      <c r="C55" s="579"/>
      <c r="D55" s="579"/>
      <c r="E55" s="579"/>
      <c r="F55" s="579"/>
      <c r="G55" s="579"/>
      <c r="H55" s="579"/>
      <c r="I55" s="579"/>
    </row>
    <row r="56" spans="1:9" ht="15.75" customHeight="1" x14ac:dyDescent="0.25">
      <c r="A56" s="564" t="s">
        <v>124</v>
      </c>
      <c r="B56" s="564"/>
      <c r="C56" s="564"/>
      <c r="D56" s="564"/>
      <c r="E56" s="564"/>
      <c r="F56" s="564"/>
      <c r="G56" s="564"/>
      <c r="H56" s="564"/>
      <c r="I56" s="564"/>
    </row>
    <row r="57" spans="1:9" ht="8.25" customHeight="1" x14ac:dyDescent="0.25">
      <c r="A57" s="55"/>
      <c r="B57" s="54"/>
      <c r="C57" s="54"/>
      <c r="D57" s="54"/>
      <c r="E57" s="54"/>
      <c r="F57" s="54"/>
      <c r="G57" s="54"/>
      <c r="H57" s="54"/>
      <c r="I57" s="53"/>
    </row>
    <row r="58" spans="1:9" ht="32.25" customHeight="1" x14ac:dyDescent="0.25">
      <c r="A58" s="568" t="s">
        <v>123</v>
      </c>
      <c r="B58" s="568"/>
      <c r="C58" s="568"/>
      <c r="D58" s="568"/>
      <c r="E58" s="568"/>
      <c r="F58" s="568"/>
      <c r="G58" s="568"/>
      <c r="H58" s="568"/>
      <c r="I58" s="568"/>
    </row>
    <row r="59" spans="1:9" ht="15.75" customHeight="1" x14ac:dyDescent="0.25">
      <c r="A59" s="52" t="s">
        <v>76</v>
      </c>
      <c r="B59" s="554" t="s">
        <v>122</v>
      </c>
      <c r="C59" s="554"/>
      <c r="D59" s="554"/>
      <c r="E59" s="554"/>
      <c r="F59" s="554"/>
      <c r="G59" s="554"/>
      <c r="H59" s="51" t="s">
        <v>62</v>
      </c>
      <c r="I59" s="51" t="s">
        <v>16</v>
      </c>
    </row>
    <row r="60" spans="1:9" ht="15.75" customHeight="1" x14ac:dyDescent="0.25">
      <c r="A60" s="50" t="s">
        <v>15</v>
      </c>
      <c r="B60" s="553" t="s">
        <v>121</v>
      </c>
      <c r="C60" s="553"/>
      <c r="D60" s="553"/>
      <c r="E60" s="553"/>
      <c r="F60" s="553"/>
      <c r="G60" s="553"/>
      <c r="H60" s="32">
        <v>0.2</v>
      </c>
      <c r="I60" s="49">
        <f t="shared" ref="I60:I67" si="0">ROUND($I$32*H60,2)</f>
        <v>93.41</v>
      </c>
    </row>
    <row r="61" spans="1:9" ht="15.75" customHeight="1" x14ac:dyDescent="0.25">
      <c r="A61" s="50" t="s">
        <v>13</v>
      </c>
      <c r="B61" s="553" t="s">
        <v>120</v>
      </c>
      <c r="C61" s="553"/>
      <c r="D61" s="553"/>
      <c r="E61" s="553"/>
      <c r="F61" s="553"/>
      <c r="G61" s="553"/>
      <c r="H61" s="32">
        <v>1.4999999999999999E-2</v>
      </c>
      <c r="I61" s="49">
        <f t="shared" si="0"/>
        <v>7.01</v>
      </c>
    </row>
    <row r="62" spans="1:9" ht="15.75" customHeight="1" x14ac:dyDescent="0.25">
      <c r="A62" s="50" t="s">
        <v>12</v>
      </c>
      <c r="B62" s="553" t="s">
        <v>119</v>
      </c>
      <c r="C62" s="553"/>
      <c r="D62" s="553"/>
      <c r="E62" s="553"/>
      <c r="F62" s="553"/>
      <c r="G62" s="553"/>
      <c r="H62" s="32">
        <v>0.01</v>
      </c>
      <c r="I62" s="49">
        <f t="shared" si="0"/>
        <v>4.67</v>
      </c>
    </row>
    <row r="63" spans="1:9" ht="15.75" customHeight="1" x14ac:dyDescent="0.25">
      <c r="A63" s="50" t="s">
        <v>35</v>
      </c>
      <c r="B63" s="553" t="s">
        <v>118</v>
      </c>
      <c r="C63" s="553"/>
      <c r="D63" s="553"/>
      <c r="E63" s="553"/>
      <c r="F63" s="553"/>
      <c r="G63" s="553"/>
      <c r="H63" s="32">
        <v>2E-3</v>
      </c>
      <c r="I63" s="49">
        <f t="shared" si="0"/>
        <v>0.93</v>
      </c>
    </row>
    <row r="64" spans="1:9" ht="15.75" customHeight="1" x14ac:dyDescent="0.25">
      <c r="A64" s="50" t="s">
        <v>32</v>
      </c>
      <c r="B64" s="553" t="s">
        <v>117</v>
      </c>
      <c r="C64" s="553"/>
      <c r="D64" s="553"/>
      <c r="E64" s="553"/>
      <c r="F64" s="553"/>
      <c r="G64" s="553"/>
      <c r="H64" s="32">
        <v>2.5000000000000001E-2</v>
      </c>
      <c r="I64" s="49">
        <f t="shared" si="0"/>
        <v>11.68</v>
      </c>
    </row>
    <row r="65" spans="1:9" ht="15.75" customHeight="1" x14ac:dyDescent="0.25">
      <c r="A65" s="50" t="s">
        <v>81</v>
      </c>
      <c r="B65" s="553" t="s">
        <v>116</v>
      </c>
      <c r="C65" s="553"/>
      <c r="D65" s="553"/>
      <c r="E65" s="553"/>
      <c r="F65" s="553"/>
      <c r="G65" s="553"/>
      <c r="H65" s="32">
        <v>0.08</v>
      </c>
      <c r="I65" s="49">
        <f t="shared" si="0"/>
        <v>37.36</v>
      </c>
    </row>
    <row r="66" spans="1:9" ht="15" customHeight="1" x14ac:dyDescent="0.25">
      <c r="A66" s="50" t="s">
        <v>79</v>
      </c>
      <c r="B66" s="553" t="s">
        <v>115</v>
      </c>
      <c r="C66" s="553"/>
      <c r="D66" s="553"/>
      <c r="E66" s="553"/>
      <c r="F66" s="553"/>
      <c r="G66" s="553"/>
      <c r="H66" s="32">
        <v>0.03</v>
      </c>
      <c r="I66" s="49">
        <f t="shared" si="0"/>
        <v>14.01</v>
      </c>
    </row>
    <row r="67" spans="1:9" ht="15.75" customHeight="1" x14ac:dyDescent="0.25">
      <c r="A67" s="50" t="s">
        <v>114</v>
      </c>
      <c r="B67" s="553" t="s">
        <v>113</v>
      </c>
      <c r="C67" s="553"/>
      <c r="D67" s="553"/>
      <c r="E67" s="553"/>
      <c r="F67" s="553"/>
      <c r="G67" s="553"/>
      <c r="H67" s="32">
        <v>6.0000000000000001E-3</v>
      </c>
      <c r="I67" s="49">
        <f t="shared" si="0"/>
        <v>2.8</v>
      </c>
    </row>
    <row r="68" spans="1:9" ht="15.75" customHeight="1" x14ac:dyDescent="0.25">
      <c r="A68" s="578" t="s">
        <v>47</v>
      </c>
      <c r="B68" s="578"/>
      <c r="C68" s="578"/>
      <c r="D68" s="578"/>
      <c r="E68" s="578"/>
      <c r="F68" s="578"/>
      <c r="G68" s="578"/>
      <c r="H68" s="32">
        <f>SUM(H60:H67)</f>
        <v>0.3680000000000001</v>
      </c>
      <c r="I68" s="25">
        <f>SUM(I60:I67)</f>
        <v>171.87</v>
      </c>
    </row>
    <row r="69" spans="1:9" ht="8.25" customHeight="1" x14ac:dyDescent="0.25">
      <c r="A69" s="48"/>
      <c r="B69" s="47"/>
      <c r="C69" s="47"/>
      <c r="D69" s="47"/>
      <c r="E69" s="47"/>
      <c r="F69" s="47"/>
      <c r="G69" s="47"/>
      <c r="H69" s="46"/>
      <c r="I69" s="45"/>
    </row>
    <row r="70" spans="1:9" ht="33.75" customHeight="1" x14ac:dyDescent="0.25">
      <c r="A70" s="553" t="s">
        <v>112</v>
      </c>
      <c r="B70" s="553"/>
      <c r="C70" s="553"/>
      <c r="D70" s="553"/>
      <c r="E70" s="553"/>
      <c r="F70" s="553"/>
      <c r="G70" s="553"/>
      <c r="H70" s="553"/>
      <c r="I70" s="553"/>
    </row>
    <row r="71" spans="1:9" ht="7.5" customHeight="1" x14ac:dyDescent="0.25">
      <c r="A71" s="560"/>
      <c r="B71" s="560"/>
      <c r="C71" s="560"/>
      <c r="D71" s="560"/>
      <c r="E71" s="560"/>
      <c r="F71" s="560"/>
      <c r="G71" s="560"/>
      <c r="H71" s="560"/>
      <c r="I71" s="560"/>
    </row>
    <row r="72" spans="1:9" ht="18" customHeight="1" x14ac:dyDescent="0.25">
      <c r="A72" s="554" t="s">
        <v>111</v>
      </c>
      <c r="B72" s="554"/>
      <c r="C72" s="554"/>
      <c r="D72" s="554"/>
      <c r="E72" s="554"/>
      <c r="F72" s="554"/>
      <c r="G72" s="554"/>
      <c r="H72" s="554"/>
      <c r="I72" s="554"/>
    </row>
    <row r="73" spans="1:9" ht="15.75" customHeight="1" x14ac:dyDescent="0.25">
      <c r="A73" s="35" t="s">
        <v>74</v>
      </c>
      <c r="B73" s="554" t="s">
        <v>110</v>
      </c>
      <c r="C73" s="554"/>
      <c r="D73" s="554"/>
      <c r="E73" s="554"/>
      <c r="F73" s="554"/>
      <c r="G73" s="554"/>
      <c r="H73" s="554"/>
      <c r="I73" s="35" t="s">
        <v>16</v>
      </c>
    </row>
    <row r="74" spans="1:9" ht="15.75" customHeight="1" x14ac:dyDescent="0.25">
      <c r="A74" s="27" t="s">
        <v>15</v>
      </c>
      <c r="B74" s="553" t="s">
        <v>109</v>
      </c>
      <c r="C74" s="553"/>
      <c r="D74" s="553"/>
      <c r="E74" s="553"/>
      <c r="F74" s="553"/>
      <c r="G74" s="553"/>
      <c r="H74" s="553"/>
      <c r="I74" s="25">
        <f>ROUND(1/12*$I$32,2)</f>
        <v>38.92</v>
      </c>
    </row>
    <row r="75" spans="1:9" ht="15.75" customHeight="1" x14ac:dyDescent="0.25">
      <c r="A75" s="27" t="s">
        <v>13</v>
      </c>
      <c r="B75" s="553" t="s">
        <v>108</v>
      </c>
      <c r="C75" s="553"/>
      <c r="D75" s="553"/>
      <c r="E75" s="553"/>
      <c r="F75" s="553"/>
      <c r="G75" s="553"/>
      <c r="H75" s="553"/>
      <c r="I75" s="43">
        <f>ROUND(1/3*1/12*$I$32,2)</f>
        <v>12.97</v>
      </c>
    </row>
    <row r="76" spans="1:9" ht="15.75" customHeight="1" x14ac:dyDescent="0.25">
      <c r="A76" s="578" t="s">
        <v>80</v>
      </c>
      <c r="B76" s="578"/>
      <c r="C76" s="578"/>
      <c r="D76" s="578"/>
      <c r="E76" s="578"/>
      <c r="F76" s="578"/>
      <c r="G76" s="578"/>
      <c r="H76" s="578"/>
      <c r="I76" s="44">
        <f>SUM(I74:I75)</f>
        <v>51.89</v>
      </c>
    </row>
    <row r="77" spans="1:9" ht="15.75" customHeight="1" x14ac:dyDescent="0.25">
      <c r="A77" s="27" t="s">
        <v>12</v>
      </c>
      <c r="B77" s="553" t="s">
        <v>107</v>
      </c>
      <c r="C77" s="553"/>
      <c r="D77" s="553"/>
      <c r="E77" s="553"/>
      <c r="F77" s="553"/>
      <c r="G77" s="553"/>
      <c r="H77" s="553"/>
      <c r="I77" s="43">
        <f>ROUND(H68*I76,2)</f>
        <v>19.100000000000001</v>
      </c>
    </row>
    <row r="78" spans="1:9" ht="15.75" customHeight="1" x14ac:dyDescent="0.25">
      <c r="A78" s="578" t="s">
        <v>47</v>
      </c>
      <c r="B78" s="578"/>
      <c r="C78" s="578"/>
      <c r="D78" s="578"/>
      <c r="E78" s="578"/>
      <c r="F78" s="578"/>
      <c r="G78" s="578"/>
      <c r="H78" s="578"/>
      <c r="I78" s="43">
        <f>SUM(I76:I77)</f>
        <v>70.990000000000009</v>
      </c>
    </row>
    <row r="79" spans="1:9" ht="10.5" customHeight="1" x14ac:dyDescent="0.25">
      <c r="A79" s="580"/>
      <c r="B79" s="580"/>
      <c r="C79" s="580"/>
      <c r="D79" s="580"/>
      <c r="E79" s="580"/>
      <c r="F79" s="580"/>
      <c r="G79" s="580"/>
      <c r="H79" s="580"/>
      <c r="I79" s="580"/>
    </row>
    <row r="80" spans="1:9" ht="24.75" customHeight="1" x14ac:dyDescent="0.25">
      <c r="A80" s="554" t="s">
        <v>106</v>
      </c>
      <c r="B80" s="554"/>
      <c r="C80" s="554"/>
      <c r="D80" s="554"/>
      <c r="E80" s="554"/>
      <c r="F80" s="554"/>
      <c r="G80" s="554"/>
      <c r="H80" s="554"/>
      <c r="I80" s="554"/>
    </row>
    <row r="81" spans="1:9" ht="15.75" customHeight="1" x14ac:dyDescent="0.25">
      <c r="A81" s="35" t="s">
        <v>72</v>
      </c>
      <c r="B81" s="581" t="s">
        <v>105</v>
      </c>
      <c r="C81" s="581"/>
      <c r="D81" s="581"/>
      <c r="E81" s="581"/>
      <c r="F81" s="581"/>
      <c r="G81" s="581"/>
      <c r="H81" s="581"/>
      <c r="I81" s="35" t="s">
        <v>16</v>
      </c>
    </row>
    <row r="82" spans="1:9" ht="15.75" customHeight="1" x14ac:dyDescent="0.25">
      <c r="A82" s="27" t="s">
        <v>15</v>
      </c>
      <c r="B82" s="553" t="s">
        <v>104</v>
      </c>
      <c r="C82" s="553"/>
      <c r="D82" s="553"/>
      <c r="E82" s="553"/>
      <c r="F82" s="553"/>
      <c r="G82" s="553"/>
      <c r="H82" s="553"/>
      <c r="I82" s="25">
        <f>ROUND((1+1/3)/12*4/12*0.02*$I$32,2)</f>
        <v>0.35</v>
      </c>
    </row>
    <row r="83" spans="1:9" ht="15.75" customHeight="1" x14ac:dyDescent="0.25">
      <c r="A83" s="27" t="s">
        <v>13</v>
      </c>
      <c r="B83" s="553" t="s">
        <v>103</v>
      </c>
      <c r="C83" s="553"/>
      <c r="D83" s="553"/>
      <c r="E83" s="553"/>
      <c r="F83" s="553"/>
      <c r="G83" s="553"/>
      <c r="H83" s="553"/>
      <c r="I83" s="25">
        <f>ROUND(H68*I82,2)</f>
        <v>0.13</v>
      </c>
    </row>
    <row r="84" spans="1:9" ht="15.75" customHeight="1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25">
        <f>SUM(I82:I83)</f>
        <v>0.48</v>
      </c>
    </row>
    <row r="85" spans="1:9" ht="26.25" customHeight="1" x14ac:dyDescent="0.25">
      <c r="A85" s="581" t="s">
        <v>102</v>
      </c>
      <c r="B85" s="581"/>
      <c r="C85" s="581"/>
      <c r="D85" s="581"/>
      <c r="E85" s="581"/>
      <c r="F85" s="581"/>
      <c r="G85" s="581"/>
      <c r="H85" s="581"/>
      <c r="I85" s="581"/>
    </row>
    <row r="86" spans="1:9" ht="15.75" customHeight="1" x14ac:dyDescent="0.25">
      <c r="A86" s="35" t="s">
        <v>70</v>
      </c>
      <c r="B86" s="581" t="s">
        <v>101</v>
      </c>
      <c r="C86" s="581"/>
      <c r="D86" s="581"/>
      <c r="E86" s="581"/>
      <c r="F86" s="581"/>
      <c r="G86" s="581"/>
      <c r="H86" s="581"/>
      <c r="I86" s="35" t="s">
        <v>16</v>
      </c>
    </row>
    <row r="87" spans="1:9" ht="15.75" customHeight="1" x14ac:dyDescent="0.25">
      <c r="A87" s="27" t="s">
        <v>15</v>
      </c>
      <c r="B87" s="577" t="s">
        <v>100</v>
      </c>
      <c r="C87" s="577"/>
      <c r="D87" s="577"/>
      <c r="E87" s="577"/>
      <c r="F87" s="577"/>
      <c r="G87" s="577"/>
      <c r="H87" s="577"/>
      <c r="I87" s="42">
        <f>ROUND(1/12*0.05*$I$32,2)</f>
        <v>1.95</v>
      </c>
    </row>
    <row r="88" spans="1:9" ht="15.75" customHeight="1" x14ac:dyDescent="0.25">
      <c r="A88" s="27" t="s">
        <v>13</v>
      </c>
      <c r="B88" s="577" t="s">
        <v>99</v>
      </c>
      <c r="C88" s="577"/>
      <c r="D88" s="577"/>
      <c r="E88" s="577"/>
      <c r="F88" s="577"/>
      <c r="G88" s="577"/>
      <c r="H88" s="577"/>
      <c r="I88" s="25">
        <f>ROUND($H$65*I87,2)</f>
        <v>0.16</v>
      </c>
    </row>
    <row r="89" spans="1:9" ht="15.75" customHeight="1" x14ac:dyDescent="0.25">
      <c r="A89" s="27" t="s">
        <v>98</v>
      </c>
      <c r="B89" s="577" t="s">
        <v>97</v>
      </c>
      <c r="C89" s="577"/>
      <c r="D89" s="577"/>
      <c r="E89" s="577"/>
      <c r="F89" s="577"/>
      <c r="G89" s="577"/>
      <c r="H89" s="577"/>
      <c r="I89" s="25">
        <f>ROUND((0.08*0.4*0.05)*I32,2)</f>
        <v>0.75</v>
      </c>
    </row>
    <row r="90" spans="1:9" ht="26.25" customHeight="1" x14ac:dyDescent="0.25">
      <c r="A90" s="27" t="s">
        <v>96</v>
      </c>
      <c r="B90" s="553" t="s">
        <v>95</v>
      </c>
      <c r="C90" s="553"/>
      <c r="D90" s="553"/>
      <c r="E90" s="553"/>
      <c r="F90" s="553"/>
      <c r="G90" s="553"/>
      <c r="H90" s="553"/>
      <c r="I90" s="25">
        <f>ROUND((1*0.08*0.1*0.05)*I32,2)</f>
        <v>0.19</v>
      </c>
    </row>
    <row r="91" spans="1:9" ht="24.75" customHeight="1" x14ac:dyDescent="0.25">
      <c r="A91" s="27" t="s">
        <v>35</v>
      </c>
      <c r="B91" s="553" t="s">
        <v>94</v>
      </c>
      <c r="C91" s="553"/>
      <c r="D91" s="553"/>
      <c r="E91" s="553"/>
      <c r="F91" s="553"/>
      <c r="G91" s="553"/>
      <c r="H91" s="553"/>
      <c r="I91" s="25">
        <f>ROUND(((7/30)/20)*$I$32,2)</f>
        <v>5.45</v>
      </c>
    </row>
    <row r="92" spans="1:9" ht="15.75" customHeight="1" x14ac:dyDescent="0.25">
      <c r="A92" s="27" t="s">
        <v>32</v>
      </c>
      <c r="B92" s="577" t="s">
        <v>93</v>
      </c>
      <c r="C92" s="577"/>
      <c r="D92" s="577"/>
      <c r="E92" s="577"/>
      <c r="F92" s="577"/>
      <c r="G92" s="577"/>
      <c r="H92" s="577"/>
      <c r="I92" s="25">
        <f>ROUND($H$68*I91,2)</f>
        <v>2.0099999999999998</v>
      </c>
    </row>
    <row r="93" spans="1:9" ht="15.75" customHeight="1" x14ac:dyDescent="0.25">
      <c r="A93" s="27" t="s">
        <v>92</v>
      </c>
      <c r="B93" s="577" t="s">
        <v>91</v>
      </c>
      <c r="C93" s="577"/>
      <c r="D93" s="577"/>
      <c r="E93" s="577"/>
      <c r="F93" s="577"/>
      <c r="G93" s="577"/>
      <c r="H93" s="577"/>
      <c r="I93" s="25">
        <f>ROUND(1*0.08*0.4*I32,2)</f>
        <v>14.94</v>
      </c>
    </row>
    <row r="94" spans="1:9" ht="24.75" customHeight="1" x14ac:dyDescent="0.25">
      <c r="A94" s="27" t="s">
        <v>90</v>
      </c>
      <c r="B94" s="553" t="s">
        <v>89</v>
      </c>
      <c r="C94" s="553"/>
      <c r="D94" s="553"/>
      <c r="E94" s="553"/>
      <c r="F94" s="553"/>
      <c r="G94" s="553"/>
      <c r="H94" s="553"/>
      <c r="I94" s="25">
        <f>ROUND(1*0.08*0.1*I32,2)</f>
        <v>3.74</v>
      </c>
    </row>
    <row r="95" spans="1:9" ht="15.75" customHeight="1" x14ac:dyDescent="0.25">
      <c r="A95" s="578" t="s">
        <v>47</v>
      </c>
      <c r="B95" s="578"/>
      <c r="C95" s="578"/>
      <c r="D95" s="578"/>
      <c r="E95" s="578"/>
      <c r="F95" s="578"/>
      <c r="G95" s="578"/>
      <c r="H95" s="578"/>
      <c r="I95" s="25">
        <f>SUM(I87:I94)</f>
        <v>29.189999999999998</v>
      </c>
    </row>
    <row r="96" spans="1:9" ht="24" customHeight="1" x14ac:dyDescent="0.25">
      <c r="A96" s="554" t="s">
        <v>88</v>
      </c>
      <c r="B96" s="554"/>
      <c r="C96" s="554"/>
      <c r="D96" s="554"/>
      <c r="E96" s="554"/>
      <c r="F96" s="554"/>
      <c r="G96" s="554"/>
      <c r="H96" s="554"/>
      <c r="I96" s="554"/>
    </row>
    <row r="97" spans="1:11" ht="15.75" customHeight="1" x14ac:dyDescent="0.3">
      <c r="A97" s="41" t="s">
        <v>68</v>
      </c>
      <c r="B97" s="581" t="s">
        <v>87</v>
      </c>
      <c r="C97" s="581"/>
      <c r="D97" s="581"/>
      <c r="E97" s="581"/>
      <c r="F97" s="581"/>
      <c r="G97" s="581"/>
      <c r="H97" s="581"/>
      <c r="I97" s="41" t="s">
        <v>16</v>
      </c>
    </row>
    <row r="98" spans="1:11" ht="15.75" customHeight="1" x14ac:dyDescent="0.3">
      <c r="A98" s="39" t="s">
        <v>15</v>
      </c>
      <c r="B98" s="577" t="s">
        <v>86</v>
      </c>
      <c r="C98" s="577"/>
      <c r="D98" s="577"/>
      <c r="E98" s="577"/>
      <c r="F98" s="577"/>
      <c r="G98" s="577"/>
      <c r="H98" s="577"/>
      <c r="I98" s="25">
        <f>ROUND(1/12*$I$32,2)</f>
        <v>38.92</v>
      </c>
    </row>
    <row r="99" spans="1:11" ht="15.75" customHeight="1" x14ac:dyDescent="0.3">
      <c r="A99" s="39" t="s">
        <v>13</v>
      </c>
      <c r="B99" s="577" t="s">
        <v>85</v>
      </c>
      <c r="C99" s="577"/>
      <c r="D99" s="577"/>
      <c r="E99" s="577"/>
      <c r="F99" s="577"/>
      <c r="G99" s="577"/>
      <c r="H99" s="577"/>
      <c r="I99" s="40">
        <f>ROUND(((5/30)/12)*$I$32,2)</f>
        <v>6.49</v>
      </c>
    </row>
    <row r="100" spans="1:11" ht="15.75" customHeight="1" x14ac:dyDescent="0.3">
      <c r="A100" s="39" t="s">
        <v>12</v>
      </c>
      <c r="B100" s="577" t="s">
        <v>84</v>
      </c>
      <c r="C100" s="577"/>
      <c r="D100" s="577"/>
      <c r="E100" s="577"/>
      <c r="F100" s="577"/>
      <c r="G100" s="577"/>
      <c r="H100" s="577"/>
      <c r="I100" s="40">
        <f>ROUND((5/30)/12*0.015*I32,2)</f>
        <v>0.1</v>
      </c>
    </row>
    <row r="101" spans="1:11" ht="15.75" customHeight="1" x14ac:dyDescent="0.3">
      <c r="A101" s="39" t="s">
        <v>35</v>
      </c>
      <c r="B101" s="577" t="s">
        <v>83</v>
      </c>
      <c r="C101" s="577"/>
      <c r="D101" s="577"/>
      <c r="E101" s="577"/>
      <c r="F101" s="577"/>
      <c r="G101" s="577"/>
      <c r="H101" s="577"/>
      <c r="I101" s="40">
        <f>ROUND((1/30)/12*I32,2)</f>
        <v>1.3</v>
      </c>
    </row>
    <row r="102" spans="1:11" ht="15.75" customHeight="1" x14ac:dyDescent="0.3">
      <c r="A102" s="39" t="s">
        <v>32</v>
      </c>
      <c r="B102" s="577" t="s">
        <v>82</v>
      </c>
      <c r="C102" s="577"/>
      <c r="D102" s="577"/>
      <c r="E102" s="577"/>
      <c r="F102" s="577"/>
      <c r="G102" s="577"/>
      <c r="H102" s="577"/>
      <c r="I102" s="37">
        <f>ROUND(((15/30)/12)*0.0078*I32,2)</f>
        <v>0.15</v>
      </c>
    </row>
    <row r="103" spans="1:11" ht="15.75" customHeight="1" x14ac:dyDescent="0.3">
      <c r="A103" s="39" t="s">
        <v>81</v>
      </c>
      <c r="B103" s="577" t="s">
        <v>65</v>
      </c>
      <c r="C103" s="577"/>
      <c r="D103" s="577"/>
      <c r="E103" s="577"/>
      <c r="F103" s="577"/>
      <c r="G103" s="577"/>
      <c r="H103" s="577"/>
      <c r="I103" s="37">
        <v>0</v>
      </c>
    </row>
    <row r="104" spans="1:11" ht="15.75" customHeight="1" x14ac:dyDescent="0.3">
      <c r="A104" s="578" t="s">
        <v>80</v>
      </c>
      <c r="B104" s="578"/>
      <c r="C104" s="578"/>
      <c r="D104" s="578"/>
      <c r="E104" s="578"/>
      <c r="F104" s="578"/>
      <c r="G104" s="578"/>
      <c r="H104" s="578"/>
      <c r="I104" s="37">
        <f>SUM(I98:I103)</f>
        <v>46.96</v>
      </c>
    </row>
    <row r="105" spans="1:11" ht="15.75" customHeight="1" x14ac:dyDescent="0.3">
      <c r="A105" s="38" t="s">
        <v>79</v>
      </c>
      <c r="B105" s="577" t="s">
        <v>78</v>
      </c>
      <c r="C105" s="577"/>
      <c r="D105" s="577"/>
      <c r="E105" s="577"/>
      <c r="F105" s="577"/>
      <c r="G105" s="577"/>
      <c r="H105" s="577"/>
      <c r="I105" s="37">
        <f>ROUND(H68*I104,2)</f>
        <v>17.28</v>
      </c>
    </row>
    <row r="106" spans="1:11" ht="15.75" customHeight="1" x14ac:dyDescent="0.25">
      <c r="A106" s="578" t="s">
        <v>47</v>
      </c>
      <c r="B106" s="578"/>
      <c r="C106" s="578"/>
      <c r="D106" s="578"/>
      <c r="E106" s="578"/>
      <c r="F106" s="578"/>
      <c r="G106" s="578"/>
      <c r="H106" s="578"/>
      <c r="I106" s="25">
        <f>SUM(I104:I105)</f>
        <v>64.240000000000009</v>
      </c>
    </row>
    <row r="107" spans="1:11" ht="28.5" customHeight="1" x14ac:dyDescent="0.25">
      <c r="A107" s="581" t="s">
        <v>77</v>
      </c>
      <c r="B107" s="581"/>
      <c r="C107" s="581"/>
      <c r="D107" s="581"/>
      <c r="E107" s="581"/>
      <c r="F107" s="581"/>
      <c r="G107" s="581"/>
      <c r="H107" s="581"/>
      <c r="I107" s="581"/>
    </row>
    <row r="108" spans="1:11" ht="15.75" customHeight="1" x14ac:dyDescent="0.25">
      <c r="A108" s="35">
        <v>4</v>
      </c>
      <c r="B108" s="554" t="s">
        <v>34</v>
      </c>
      <c r="C108" s="554"/>
      <c r="D108" s="554"/>
      <c r="E108" s="554"/>
      <c r="F108" s="554"/>
      <c r="G108" s="554"/>
      <c r="H108" s="554"/>
      <c r="I108" s="35" t="s">
        <v>16</v>
      </c>
    </row>
    <row r="109" spans="1:11" ht="15.75" customHeight="1" x14ac:dyDescent="0.25">
      <c r="A109" s="27" t="s">
        <v>76</v>
      </c>
      <c r="B109" s="553" t="s">
        <v>75</v>
      </c>
      <c r="C109" s="553"/>
      <c r="D109" s="553"/>
      <c r="E109" s="553"/>
      <c r="F109" s="553"/>
      <c r="G109" s="553"/>
      <c r="H109" s="553"/>
      <c r="I109" s="25">
        <f>I68</f>
        <v>171.87</v>
      </c>
    </row>
    <row r="110" spans="1:11" ht="15.75" customHeight="1" x14ac:dyDescent="0.25">
      <c r="A110" s="27" t="s">
        <v>74</v>
      </c>
      <c r="B110" s="553" t="s">
        <v>73</v>
      </c>
      <c r="C110" s="553"/>
      <c r="D110" s="553"/>
      <c r="E110" s="553"/>
      <c r="F110" s="553"/>
      <c r="G110" s="553"/>
      <c r="H110" s="553"/>
      <c r="I110" s="25">
        <f>I78</f>
        <v>70.990000000000009</v>
      </c>
    </row>
    <row r="111" spans="1:11" ht="15.75" customHeight="1" x14ac:dyDescent="0.25">
      <c r="A111" s="27" t="s">
        <v>72</v>
      </c>
      <c r="B111" s="553" t="s">
        <v>71</v>
      </c>
      <c r="C111" s="553"/>
      <c r="D111" s="553"/>
      <c r="E111" s="553"/>
      <c r="F111" s="553"/>
      <c r="G111" s="553"/>
      <c r="H111" s="553"/>
      <c r="I111" s="25">
        <f>I84</f>
        <v>0.48</v>
      </c>
    </row>
    <row r="112" spans="1:11" ht="15.75" customHeight="1" x14ac:dyDescent="0.25">
      <c r="A112" s="27" t="s">
        <v>70</v>
      </c>
      <c r="B112" s="553" t="s">
        <v>69</v>
      </c>
      <c r="C112" s="553"/>
      <c r="D112" s="553"/>
      <c r="E112" s="553"/>
      <c r="F112" s="553"/>
      <c r="G112" s="553"/>
      <c r="H112" s="553"/>
      <c r="I112" s="25">
        <f>I95</f>
        <v>29.189999999999998</v>
      </c>
      <c r="K112" s="36"/>
    </row>
    <row r="113" spans="1:9" ht="15.75" customHeight="1" x14ac:dyDescent="0.25">
      <c r="A113" s="27" t="s">
        <v>68</v>
      </c>
      <c r="B113" s="553" t="s">
        <v>67</v>
      </c>
      <c r="C113" s="553"/>
      <c r="D113" s="553"/>
      <c r="E113" s="553"/>
      <c r="F113" s="553"/>
      <c r="G113" s="553"/>
      <c r="H113" s="553"/>
      <c r="I113" s="25">
        <f>I106</f>
        <v>64.240000000000009</v>
      </c>
    </row>
    <row r="114" spans="1:9" ht="15.75" customHeight="1" x14ac:dyDescent="0.25">
      <c r="A114" s="27" t="s">
        <v>66</v>
      </c>
      <c r="B114" s="553" t="s">
        <v>65</v>
      </c>
      <c r="C114" s="553"/>
      <c r="D114" s="553"/>
      <c r="E114" s="553"/>
      <c r="F114" s="553"/>
      <c r="G114" s="553"/>
      <c r="H114" s="553"/>
      <c r="I114" s="25">
        <v>0</v>
      </c>
    </row>
    <row r="115" spans="1:9" ht="15.75" customHeight="1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SUM(I109:I114)</f>
        <v>336.77</v>
      </c>
    </row>
    <row r="116" spans="1:9" ht="29.25" customHeight="1" x14ac:dyDescent="0.25">
      <c r="A116" s="560" t="s">
        <v>64</v>
      </c>
      <c r="B116" s="560"/>
      <c r="C116" s="560"/>
      <c r="D116" s="560"/>
      <c r="E116" s="560"/>
      <c r="F116" s="560"/>
      <c r="G116" s="560"/>
      <c r="H116" s="560"/>
      <c r="I116" s="560"/>
    </row>
    <row r="117" spans="1:9" ht="18" customHeight="1" x14ac:dyDescent="0.25">
      <c r="A117" s="35">
        <v>5</v>
      </c>
      <c r="B117" s="581" t="s">
        <v>63</v>
      </c>
      <c r="C117" s="581"/>
      <c r="D117" s="581"/>
      <c r="E117" s="581"/>
      <c r="F117" s="581"/>
      <c r="G117" s="581"/>
      <c r="H117" s="35" t="s">
        <v>62</v>
      </c>
      <c r="I117" s="34" t="s">
        <v>16</v>
      </c>
    </row>
    <row r="118" spans="1:9" ht="40.5" customHeight="1" x14ac:dyDescent="0.25">
      <c r="A118" s="582" t="s">
        <v>61</v>
      </c>
      <c r="B118" s="582"/>
      <c r="C118" s="582"/>
      <c r="D118" s="582"/>
      <c r="E118" s="582"/>
      <c r="F118" s="582"/>
      <c r="G118" s="582"/>
      <c r="H118" s="33" t="s">
        <v>49</v>
      </c>
      <c r="I118" s="23">
        <f>SUM(I32+I44+I54+I115)</f>
        <v>1065.99</v>
      </c>
    </row>
    <row r="119" spans="1:9" ht="15.75" customHeight="1" x14ac:dyDescent="0.25">
      <c r="A119" s="27" t="s">
        <v>15</v>
      </c>
      <c r="B119" s="577" t="s">
        <v>60</v>
      </c>
      <c r="C119" s="577"/>
      <c r="D119" s="577"/>
      <c r="E119" s="577"/>
      <c r="F119" s="577"/>
      <c r="G119" s="577"/>
      <c r="H119" s="32">
        <v>5.8000000000000003E-2</v>
      </c>
      <c r="I119" s="25">
        <f>ROUND(H119*I118,2)</f>
        <v>61.83</v>
      </c>
    </row>
    <row r="120" spans="1:9" ht="37.5" customHeight="1" x14ac:dyDescent="0.25">
      <c r="A120" s="582" t="s">
        <v>59</v>
      </c>
      <c r="B120" s="582"/>
      <c r="C120" s="582"/>
      <c r="D120" s="582"/>
      <c r="E120" s="582"/>
      <c r="F120" s="582"/>
      <c r="G120" s="582"/>
      <c r="H120" s="31" t="s">
        <v>49</v>
      </c>
      <c r="I120" s="23">
        <f>SUM(I32+I44+I54+I115+I119)</f>
        <v>1127.82</v>
      </c>
    </row>
    <row r="121" spans="1:9" ht="15.75" customHeight="1" x14ac:dyDescent="0.25">
      <c r="A121" s="27" t="s">
        <v>13</v>
      </c>
      <c r="B121" s="577" t="s">
        <v>58</v>
      </c>
      <c r="C121" s="577"/>
      <c r="D121" s="577"/>
      <c r="E121" s="577"/>
      <c r="F121" s="577"/>
      <c r="G121" s="577"/>
      <c r="H121" s="32">
        <v>0.09</v>
      </c>
      <c r="I121" s="25">
        <f>ROUND(H121*I120,2)</f>
        <v>101.5</v>
      </c>
    </row>
    <row r="122" spans="1:9" ht="45" customHeight="1" x14ac:dyDescent="0.25">
      <c r="A122" s="582" t="s">
        <v>57</v>
      </c>
      <c r="B122" s="582"/>
      <c r="C122" s="582"/>
      <c r="D122" s="582"/>
      <c r="E122" s="582"/>
      <c r="F122" s="582"/>
      <c r="G122" s="582"/>
      <c r="H122" s="31" t="s">
        <v>49</v>
      </c>
      <c r="I122" s="23">
        <f>SUM(I32+I44+I54+I115+I119+I121)</f>
        <v>1229.32</v>
      </c>
    </row>
    <row r="123" spans="1:9" ht="15.75" customHeight="1" x14ac:dyDescent="0.25">
      <c r="A123" s="27" t="s">
        <v>12</v>
      </c>
      <c r="B123" s="577" t="s">
        <v>56</v>
      </c>
      <c r="C123" s="577"/>
      <c r="D123" s="577"/>
      <c r="E123" s="577"/>
      <c r="F123" s="577"/>
      <c r="G123" s="577"/>
      <c r="H123" s="30" t="s">
        <v>49</v>
      </c>
      <c r="I123" s="28" t="s">
        <v>49</v>
      </c>
    </row>
    <row r="124" spans="1:9" ht="15.75" customHeight="1" x14ac:dyDescent="0.25">
      <c r="A124" s="27"/>
      <c r="B124" s="577" t="s">
        <v>55</v>
      </c>
      <c r="C124" s="577"/>
      <c r="D124" s="577"/>
      <c r="E124" s="577"/>
      <c r="F124" s="577"/>
      <c r="G124" s="577"/>
      <c r="H124" s="30" t="s">
        <v>49</v>
      </c>
      <c r="I124" s="28" t="s">
        <v>49</v>
      </c>
    </row>
    <row r="125" spans="1:9" ht="17.25" customHeight="1" x14ac:dyDescent="0.25">
      <c r="A125" s="27"/>
      <c r="B125" s="583" t="s">
        <v>54</v>
      </c>
      <c r="C125" s="583"/>
      <c r="D125" s="583"/>
      <c r="E125" s="583"/>
      <c r="F125" s="583"/>
      <c r="G125" s="583"/>
      <c r="H125" s="26">
        <v>0.03</v>
      </c>
      <c r="I125" s="25">
        <f>ROUND(($I$122/(1-$H$133))*H125,2)</f>
        <v>39.51</v>
      </c>
    </row>
    <row r="126" spans="1:9" ht="27" customHeight="1" x14ac:dyDescent="0.25">
      <c r="A126" s="27"/>
      <c r="B126" s="583" t="s">
        <v>53</v>
      </c>
      <c r="C126" s="583"/>
      <c r="D126" s="583"/>
      <c r="E126" s="583"/>
      <c r="F126" s="583"/>
      <c r="G126" s="583"/>
      <c r="H126" s="26">
        <v>6.4999999999999997E-3</v>
      </c>
      <c r="I126" s="25">
        <f>ROUND(($I$122/(1-$H$133))*H126,2)</f>
        <v>8.56</v>
      </c>
    </row>
    <row r="127" spans="1:9" ht="29.25" customHeight="1" x14ac:dyDescent="0.25">
      <c r="A127" s="27"/>
      <c r="B127" s="582" t="s">
        <v>52</v>
      </c>
      <c r="C127" s="582"/>
      <c r="D127" s="582"/>
      <c r="E127" s="582"/>
      <c r="F127" s="582"/>
      <c r="G127" s="582"/>
      <c r="H127" s="29" t="s">
        <v>49</v>
      </c>
      <c r="I127" s="28" t="s">
        <v>49</v>
      </c>
    </row>
    <row r="128" spans="1:9" ht="18" customHeight="1" x14ac:dyDescent="0.25">
      <c r="A128" s="27"/>
      <c r="B128" s="584" t="s">
        <v>51</v>
      </c>
      <c r="C128" s="584"/>
      <c r="D128" s="584"/>
      <c r="E128" s="584"/>
      <c r="F128" s="584"/>
      <c r="G128" s="584"/>
      <c r="H128" s="29" t="s">
        <v>49</v>
      </c>
      <c r="I128" s="28" t="s">
        <v>49</v>
      </c>
    </row>
    <row r="129" spans="1:9" ht="18" customHeight="1" x14ac:dyDescent="0.25">
      <c r="A129" s="27"/>
      <c r="B129" s="573" t="s">
        <v>50</v>
      </c>
      <c r="C129" s="573"/>
      <c r="D129" s="573"/>
      <c r="E129" s="573"/>
      <c r="F129" s="573"/>
      <c r="G129" s="573"/>
      <c r="H129" s="29" t="s">
        <v>49</v>
      </c>
      <c r="I129" s="28" t="s">
        <v>49</v>
      </c>
    </row>
    <row r="130" spans="1:9" ht="15" customHeight="1" x14ac:dyDescent="0.25">
      <c r="A130" s="27"/>
      <c r="B130" s="583" t="s">
        <v>48</v>
      </c>
      <c r="C130" s="583"/>
      <c r="D130" s="583"/>
      <c r="E130" s="583"/>
      <c r="F130" s="583"/>
      <c r="G130" s="583"/>
      <c r="H130" s="26">
        <v>0.03</v>
      </c>
      <c r="I130" s="25">
        <f>ROUND(($I$122/(1-$H$133))*H130,2)</f>
        <v>39.51</v>
      </c>
    </row>
    <row r="131" spans="1:9" ht="15.75" customHeight="1" x14ac:dyDescent="0.25">
      <c r="A131" s="578" t="s">
        <v>47</v>
      </c>
      <c r="B131" s="578"/>
      <c r="C131" s="578"/>
      <c r="D131" s="578"/>
      <c r="E131" s="578"/>
      <c r="F131" s="578"/>
      <c r="G131" s="578"/>
      <c r="H131" s="578"/>
      <c r="I131" s="25">
        <f>SUM(I119+I121+I125+I126+I130)</f>
        <v>250.90999999999997</v>
      </c>
    </row>
    <row r="132" spans="1:9" ht="6.75" customHeight="1" x14ac:dyDescent="0.25">
      <c r="A132" s="578"/>
      <c r="B132" s="578"/>
      <c r="C132" s="578"/>
      <c r="D132" s="578"/>
      <c r="E132" s="578"/>
      <c r="F132" s="578"/>
      <c r="G132" s="578"/>
      <c r="H132" s="578"/>
      <c r="I132" s="578"/>
    </row>
    <row r="133" spans="1:9" ht="15.75" customHeight="1" x14ac:dyDescent="0.25">
      <c r="A133" s="589" t="s">
        <v>46</v>
      </c>
      <c r="B133" s="589"/>
      <c r="C133" s="589"/>
      <c r="D133" s="589"/>
      <c r="E133" s="589"/>
      <c r="F133" s="589"/>
      <c r="G133" s="589"/>
      <c r="H133" s="24">
        <f>SUM(H125:H130)</f>
        <v>6.6500000000000004E-2</v>
      </c>
      <c r="I133" s="23">
        <f>SUM(I125:I130)</f>
        <v>87.58</v>
      </c>
    </row>
    <row r="134" spans="1:9" ht="12.75" customHeight="1" x14ac:dyDescent="0.25">
      <c r="A134" s="590" t="s">
        <v>45</v>
      </c>
      <c r="B134" s="590"/>
      <c r="C134" s="591" t="s">
        <v>44</v>
      </c>
      <c r="D134" s="591"/>
      <c r="E134" s="591"/>
      <c r="F134" s="591"/>
      <c r="G134" s="591"/>
      <c r="H134" s="591"/>
      <c r="I134" s="591"/>
    </row>
    <row r="135" spans="1:9" ht="12" customHeight="1" x14ac:dyDescent="0.25">
      <c r="A135" s="590"/>
      <c r="B135" s="590"/>
      <c r="C135" s="592" t="s">
        <v>43</v>
      </c>
      <c r="D135" s="592"/>
      <c r="E135" s="592"/>
      <c r="F135" s="592"/>
      <c r="G135" s="592"/>
      <c r="H135" s="592"/>
      <c r="I135" s="592"/>
    </row>
    <row r="136" spans="1:9" ht="13.5" customHeight="1" x14ac:dyDescent="0.25">
      <c r="A136" s="590"/>
      <c r="B136" s="590"/>
      <c r="C136" s="593" t="s">
        <v>42</v>
      </c>
      <c r="D136" s="593"/>
      <c r="E136" s="593"/>
      <c r="F136" s="593"/>
      <c r="G136" s="593"/>
      <c r="H136" s="593"/>
      <c r="I136" s="593"/>
    </row>
    <row r="137" spans="1:9" ht="6.75" customHeight="1" x14ac:dyDescent="0.25">
      <c r="A137" s="585"/>
      <c r="B137" s="585"/>
      <c r="C137" s="585"/>
      <c r="D137" s="585"/>
      <c r="E137" s="585"/>
      <c r="F137" s="585"/>
      <c r="G137" s="585"/>
      <c r="H137" s="585"/>
      <c r="I137" s="585"/>
    </row>
    <row r="138" spans="1:9" ht="32.25" customHeight="1" x14ac:dyDescent="0.25">
      <c r="A138" s="553" t="s">
        <v>41</v>
      </c>
      <c r="B138" s="553"/>
      <c r="C138" s="553"/>
      <c r="D138" s="553"/>
      <c r="E138" s="553"/>
      <c r="F138" s="553"/>
      <c r="G138" s="553"/>
      <c r="H138" s="553"/>
      <c r="I138" s="553"/>
    </row>
    <row r="139" spans="1:9" ht="5.25" customHeight="1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45" customHeight="1" x14ac:dyDescent="0.25">
      <c r="A140" s="586" t="s">
        <v>40</v>
      </c>
      <c r="B140" s="586"/>
      <c r="C140" s="586"/>
      <c r="D140" s="586"/>
      <c r="E140" s="586"/>
      <c r="F140" s="586"/>
      <c r="G140" s="586"/>
      <c r="H140" s="586"/>
      <c r="I140" s="586"/>
    </row>
    <row r="141" spans="1:9" ht="15" customHeight="1" x14ac:dyDescent="0.25">
      <c r="A141" s="587" t="s">
        <v>39</v>
      </c>
      <c r="B141" s="587"/>
      <c r="C141" s="587"/>
      <c r="D141" s="587"/>
      <c r="E141" s="587"/>
      <c r="F141" s="587"/>
      <c r="G141" s="587"/>
      <c r="H141" s="587"/>
      <c r="I141" s="17" t="s">
        <v>16</v>
      </c>
    </row>
    <row r="142" spans="1:9" ht="15" customHeight="1" x14ac:dyDescent="0.25">
      <c r="A142" s="22" t="s">
        <v>15</v>
      </c>
      <c r="B142" s="588" t="s">
        <v>38</v>
      </c>
      <c r="C142" s="588"/>
      <c r="D142" s="588"/>
      <c r="E142" s="588"/>
      <c r="F142" s="588"/>
      <c r="G142" s="588"/>
      <c r="H142" s="588"/>
      <c r="I142" s="20">
        <f>I32</f>
        <v>467.03</v>
      </c>
    </row>
    <row r="143" spans="1:9" ht="15" customHeight="1" x14ac:dyDescent="0.25">
      <c r="A143" s="22" t="s">
        <v>13</v>
      </c>
      <c r="B143" s="588" t="s">
        <v>37</v>
      </c>
      <c r="C143" s="588"/>
      <c r="D143" s="588"/>
      <c r="E143" s="588"/>
      <c r="F143" s="588"/>
      <c r="G143" s="588"/>
      <c r="H143" s="588"/>
      <c r="I143" s="20">
        <f>I44</f>
        <v>102.19</v>
      </c>
    </row>
    <row r="144" spans="1:9" ht="15" customHeight="1" x14ac:dyDescent="0.25">
      <c r="A144" s="22" t="s">
        <v>12</v>
      </c>
      <c r="B144" s="588" t="s">
        <v>36</v>
      </c>
      <c r="C144" s="588"/>
      <c r="D144" s="588"/>
      <c r="E144" s="588"/>
      <c r="F144" s="588"/>
      <c r="G144" s="588"/>
      <c r="H144" s="588"/>
      <c r="I144" s="20">
        <f>I54</f>
        <v>160</v>
      </c>
    </row>
    <row r="145" spans="1:9" ht="15" customHeight="1" x14ac:dyDescent="0.25">
      <c r="A145" s="22" t="s">
        <v>35</v>
      </c>
      <c r="B145" s="588" t="s">
        <v>34</v>
      </c>
      <c r="C145" s="588"/>
      <c r="D145" s="588"/>
      <c r="E145" s="588"/>
      <c r="F145" s="588"/>
      <c r="G145" s="588"/>
      <c r="H145" s="588"/>
      <c r="I145" s="20">
        <f>I115</f>
        <v>336.77</v>
      </c>
    </row>
    <row r="146" spans="1:9" ht="15" customHeight="1" x14ac:dyDescent="0.25">
      <c r="A146" s="598" t="s">
        <v>33</v>
      </c>
      <c r="B146" s="598"/>
      <c r="C146" s="598"/>
      <c r="D146" s="598"/>
      <c r="E146" s="598"/>
      <c r="F146" s="598"/>
      <c r="G146" s="598"/>
      <c r="H146" s="598"/>
      <c r="I146" s="20">
        <f>SUM(I142:I145)</f>
        <v>1065.99</v>
      </c>
    </row>
    <row r="147" spans="1:9" ht="15" customHeight="1" x14ac:dyDescent="0.25">
      <c r="A147" s="21" t="s">
        <v>32</v>
      </c>
      <c r="B147" s="588" t="s">
        <v>31</v>
      </c>
      <c r="C147" s="588"/>
      <c r="D147" s="588"/>
      <c r="E147" s="588"/>
      <c r="F147" s="588"/>
      <c r="G147" s="588"/>
      <c r="H147" s="588"/>
      <c r="I147" s="20">
        <f>I131</f>
        <v>250.90999999999997</v>
      </c>
    </row>
    <row r="148" spans="1:9" ht="15" customHeight="1" x14ac:dyDescent="0.25">
      <c r="A148" s="598" t="s">
        <v>30</v>
      </c>
      <c r="B148" s="598"/>
      <c r="C148" s="598"/>
      <c r="D148" s="598"/>
      <c r="E148" s="598"/>
      <c r="F148" s="598"/>
      <c r="G148" s="598"/>
      <c r="H148" s="598"/>
      <c r="I148" s="20">
        <f>SUM(I146:I147)</f>
        <v>1316.9</v>
      </c>
    </row>
    <row r="149" spans="1:9" ht="30.75" customHeight="1" x14ac:dyDescent="0.25">
      <c r="A149" s="594" t="s">
        <v>29</v>
      </c>
      <c r="B149" s="594"/>
      <c r="C149" s="594"/>
      <c r="D149" s="594"/>
      <c r="E149" s="594"/>
      <c r="F149" s="594"/>
      <c r="G149" s="594"/>
      <c r="H149" s="594"/>
      <c r="I149" s="594"/>
    </row>
    <row r="150" spans="1:9" ht="48.75" customHeight="1" x14ac:dyDescent="0.25">
      <c r="A150" s="586" t="s">
        <v>28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63" customHeight="1" x14ac:dyDescent="0.25">
      <c r="A151" s="595" t="s">
        <v>27</v>
      </c>
      <c r="B151" s="595"/>
      <c r="C151" s="580" t="s">
        <v>26</v>
      </c>
      <c r="D151" s="580"/>
      <c r="E151" s="19" t="s">
        <v>25</v>
      </c>
      <c r="F151" s="580" t="s">
        <v>24</v>
      </c>
      <c r="G151" s="580"/>
      <c r="H151" s="17" t="s">
        <v>23</v>
      </c>
      <c r="I151" s="17" t="s">
        <v>22</v>
      </c>
    </row>
    <row r="152" spans="1:9" ht="14.25" customHeight="1" x14ac:dyDescent="0.25">
      <c r="A152" s="596" t="s">
        <v>21</v>
      </c>
      <c r="B152" s="596"/>
      <c r="C152" s="597">
        <f>I148</f>
        <v>1316.9</v>
      </c>
      <c r="D152" s="597"/>
      <c r="E152" s="18">
        <v>2</v>
      </c>
      <c r="F152" s="597">
        <f>ROUND(C152*E152,2)</f>
        <v>2633.8</v>
      </c>
      <c r="G152" s="597"/>
      <c r="H152" s="16">
        <v>1</v>
      </c>
      <c r="I152" s="14">
        <f>ROUND(H152*F152,2)</f>
        <v>2633.8</v>
      </c>
    </row>
    <row r="153" spans="1:9" ht="12.75" customHeight="1" x14ac:dyDescent="0.25">
      <c r="A153" s="603" t="s">
        <v>20</v>
      </c>
      <c r="B153" s="603"/>
      <c r="C153" s="603"/>
      <c r="D153" s="603"/>
      <c r="E153" s="603"/>
      <c r="F153" s="603"/>
      <c r="G153" s="603"/>
      <c r="H153" s="603"/>
      <c r="I153" s="14">
        <f>SUM(I152)</f>
        <v>2633.8</v>
      </c>
    </row>
    <row r="154" spans="1:9" ht="42" customHeight="1" x14ac:dyDescent="0.25">
      <c r="A154" s="586" t="s">
        <v>19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21.75" customHeight="1" x14ac:dyDescent="0.25">
      <c r="A155" s="586" t="s">
        <v>18</v>
      </c>
      <c r="B155" s="586"/>
      <c r="C155" s="586"/>
      <c r="D155" s="586"/>
      <c r="E155" s="586"/>
      <c r="F155" s="586"/>
      <c r="G155" s="586"/>
      <c r="H155" s="586"/>
      <c r="I155" s="586"/>
    </row>
    <row r="156" spans="1:9" ht="18" customHeight="1" x14ac:dyDescent="0.25">
      <c r="A156" s="580" t="s">
        <v>17</v>
      </c>
      <c r="B156" s="580"/>
      <c r="C156" s="580"/>
      <c r="D156" s="580"/>
      <c r="E156" s="580"/>
      <c r="F156" s="580"/>
      <c r="G156" s="580"/>
      <c r="H156" s="580"/>
      <c r="I156" s="17" t="s">
        <v>16</v>
      </c>
    </row>
    <row r="157" spans="1:9" ht="12.75" customHeight="1" x14ac:dyDescent="0.25">
      <c r="A157" s="15" t="s">
        <v>15</v>
      </c>
      <c r="B157" s="583" t="s">
        <v>14</v>
      </c>
      <c r="C157" s="583"/>
      <c r="D157" s="583"/>
      <c r="E157" s="583"/>
      <c r="F157" s="583"/>
      <c r="G157" s="583"/>
      <c r="H157" s="583"/>
      <c r="I157" s="16">
        <v>20</v>
      </c>
    </row>
    <row r="158" spans="1:9" ht="12.75" customHeight="1" x14ac:dyDescent="0.25">
      <c r="A158" s="15" t="s">
        <v>13</v>
      </c>
      <c r="B158" s="583" t="s">
        <v>9</v>
      </c>
      <c r="C158" s="583"/>
      <c r="D158" s="583"/>
      <c r="E158" s="583"/>
      <c r="F158" s="583"/>
      <c r="G158" s="583"/>
      <c r="H158" s="583"/>
      <c r="I158" s="14">
        <f>I152</f>
        <v>2633.8</v>
      </c>
    </row>
    <row r="159" spans="1:9" ht="12.75" customHeight="1" x14ac:dyDescent="0.25">
      <c r="A159" s="15" t="s">
        <v>12</v>
      </c>
      <c r="B159" s="583" t="s">
        <v>11</v>
      </c>
      <c r="C159" s="583"/>
      <c r="D159" s="583"/>
      <c r="E159" s="583"/>
      <c r="F159" s="583"/>
      <c r="G159" s="583"/>
      <c r="H159" s="583"/>
      <c r="I159" s="14">
        <f>I158*I157</f>
        <v>52676</v>
      </c>
    </row>
    <row r="160" spans="1:9" ht="6.75" customHeight="1" x14ac:dyDescent="0.25">
      <c r="A160" s="599"/>
      <c r="B160" s="599"/>
      <c r="C160" s="599"/>
      <c r="D160" s="599"/>
      <c r="E160" s="599"/>
      <c r="F160" s="599"/>
      <c r="G160" s="599"/>
      <c r="H160" s="599"/>
      <c r="I160" s="599"/>
    </row>
    <row r="161" spans="1:13" ht="15.75" customHeight="1" x14ac:dyDescent="0.25">
      <c r="A161" s="596" t="s">
        <v>10</v>
      </c>
      <c r="B161" s="596"/>
      <c r="C161" s="596"/>
      <c r="D161" s="596"/>
      <c r="E161" s="596"/>
      <c r="F161" s="596"/>
      <c r="G161" s="596"/>
      <c r="H161" s="596"/>
      <c r="I161" s="596"/>
    </row>
    <row r="162" spans="1:13" ht="12.75" hidden="1" customHeight="1" x14ac:dyDescent="0.3">
      <c r="A162" s="13"/>
      <c r="B162" s="13"/>
      <c r="C162" s="13"/>
      <c r="D162" s="13"/>
      <c r="E162" s="13"/>
      <c r="F162" s="13"/>
      <c r="G162" s="13"/>
      <c r="H162" s="12"/>
      <c r="I162" s="12"/>
      <c r="J162" s="10"/>
      <c r="K162" s="11"/>
      <c r="L162" s="10"/>
      <c r="M162" s="9"/>
    </row>
    <row r="163" spans="1:13" ht="6.75" customHeight="1" x14ac:dyDescent="0.3">
      <c r="A163" s="600"/>
      <c r="B163" s="600"/>
      <c r="C163" s="600"/>
      <c r="D163" s="600"/>
      <c r="E163" s="600"/>
      <c r="F163" s="600"/>
      <c r="G163" s="600"/>
      <c r="H163" s="600"/>
      <c r="I163" s="600"/>
    </row>
    <row r="164" spans="1:13" ht="18.75" customHeight="1" x14ac:dyDescent="0.25">
      <c r="A164" s="601" t="s">
        <v>9</v>
      </c>
      <c r="B164" s="601"/>
      <c r="C164" s="601"/>
      <c r="D164" s="601"/>
      <c r="E164" s="601"/>
      <c r="F164" s="601"/>
      <c r="G164" s="602">
        <f>I158</f>
        <v>2633.8</v>
      </c>
      <c r="H164" s="602"/>
      <c r="I164" s="602"/>
    </row>
    <row r="165" spans="1:13" ht="8.25" customHeight="1" x14ac:dyDescent="0.4">
      <c r="A165" s="607"/>
      <c r="B165" s="607"/>
      <c r="C165" s="607"/>
      <c r="D165" s="607"/>
      <c r="E165" s="607"/>
      <c r="F165" s="607"/>
      <c r="G165" s="607"/>
      <c r="H165" s="607"/>
      <c r="I165" s="607"/>
    </row>
    <row r="166" spans="1:13" ht="19.5" customHeight="1" x14ac:dyDescent="0.25">
      <c r="A166" s="601" t="s">
        <v>8</v>
      </c>
      <c r="B166" s="601"/>
      <c r="C166" s="601"/>
      <c r="D166" s="601"/>
      <c r="E166" s="601"/>
      <c r="F166" s="601"/>
      <c r="G166" s="608">
        <f>H11</f>
        <v>20</v>
      </c>
      <c r="H166" s="608"/>
      <c r="I166" s="608"/>
    </row>
    <row r="167" spans="1:13" ht="8.25" customHeight="1" x14ac:dyDescent="0.25">
      <c r="A167" s="609"/>
      <c r="B167" s="609"/>
      <c r="C167" s="609"/>
      <c r="D167" s="609"/>
      <c r="E167" s="609"/>
      <c r="F167" s="609"/>
      <c r="G167" s="609"/>
      <c r="H167" s="609"/>
      <c r="I167" s="609"/>
    </row>
    <row r="168" spans="1:13" ht="31.5" customHeight="1" x14ac:dyDescent="0.25">
      <c r="A168" s="610" t="s">
        <v>7</v>
      </c>
      <c r="B168" s="610"/>
      <c r="C168" s="610"/>
      <c r="D168" s="610"/>
      <c r="E168" s="610"/>
      <c r="F168" s="610"/>
      <c r="G168" s="611">
        <f>ROUND(G164*G166,2)</f>
        <v>52676</v>
      </c>
      <c r="H168" s="611"/>
      <c r="I168" s="611"/>
    </row>
    <row r="169" spans="1:13" ht="8.25" customHeight="1" x14ac:dyDescent="0.25">
      <c r="A169" s="570"/>
      <c r="B169" s="570"/>
      <c r="C169" s="570"/>
      <c r="D169" s="570"/>
      <c r="E169" s="570"/>
      <c r="F169" s="570"/>
      <c r="G169" s="570"/>
      <c r="H169" s="570"/>
      <c r="I169" s="570"/>
    </row>
    <row r="170" spans="1:13" ht="29.25" customHeight="1" x14ac:dyDescent="0.25">
      <c r="A170" s="604" t="s">
        <v>6</v>
      </c>
      <c r="B170" s="604"/>
      <c r="C170" s="604"/>
      <c r="D170" s="604"/>
      <c r="E170" s="604"/>
      <c r="F170" s="604"/>
      <c r="G170" s="604"/>
      <c r="H170" s="604"/>
      <c r="I170" s="604"/>
    </row>
    <row r="171" spans="1:13" ht="13" customHeight="1" x14ac:dyDescent="0.25">
      <c r="A171" s="560" t="s">
        <v>5</v>
      </c>
      <c r="B171" s="560"/>
      <c r="C171" s="560"/>
      <c r="D171" s="560"/>
      <c r="E171" s="560"/>
      <c r="F171" s="560"/>
      <c r="G171" s="560"/>
      <c r="H171" s="580" t="s">
        <v>4</v>
      </c>
      <c r="I171" s="580"/>
    </row>
    <row r="172" spans="1:13" x14ac:dyDescent="0.25">
      <c r="A172" s="560"/>
      <c r="B172" s="560"/>
      <c r="C172" s="560"/>
      <c r="D172" s="560"/>
      <c r="E172" s="560"/>
      <c r="F172" s="560"/>
      <c r="G172" s="560"/>
      <c r="H172" s="580"/>
      <c r="I172" s="580"/>
    </row>
    <row r="173" spans="1:13" ht="12.5" x14ac:dyDescent="0.25">
      <c r="A173" s="605" t="s">
        <v>3</v>
      </c>
      <c r="B173" s="605"/>
      <c r="C173" s="605"/>
      <c r="D173" s="605"/>
      <c r="E173" s="605"/>
      <c r="F173" s="605"/>
      <c r="G173" s="605"/>
      <c r="H173" s="606">
        <v>1</v>
      </c>
      <c r="I173" s="606"/>
    </row>
    <row r="174" spans="1:13" ht="9" customHeight="1" x14ac:dyDescent="0.25">
      <c r="A174" s="616"/>
      <c r="B174" s="616"/>
      <c r="C174" s="616"/>
      <c r="D174" s="616"/>
      <c r="E174" s="616"/>
      <c r="F174" s="616"/>
      <c r="G174" s="616"/>
      <c r="H174" s="616"/>
      <c r="I174" s="616"/>
    </row>
    <row r="175" spans="1:13" hidden="1" x14ac:dyDescent="0.25">
      <c r="A175" s="616"/>
      <c r="B175" s="616"/>
      <c r="C175" s="616"/>
      <c r="D175" s="616"/>
      <c r="E175" s="616"/>
      <c r="F175" s="616"/>
      <c r="G175" s="616"/>
      <c r="H175" s="616"/>
      <c r="I175" s="616"/>
    </row>
    <row r="176" spans="1:13" ht="27" customHeight="1" x14ac:dyDescent="0.25">
      <c r="A176" s="617" t="s">
        <v>2</v>
      </c>
      <c r="B176" s="617"/>
      <c r="C176" s="617"/>
      <c r="D176" s="617"/>
      <c r="E176" s="617"/>
      <c r="F176" s="617"/>
      <c r="G176" s="617"/>
      <c r="H176" s="617"/>
      <c r="I176" s="617"/>
    </row>
    <row r="177" spans="1:9" ht="12.75" customHeight="1" x14ac:dyDescent="0.25">
      <c r="A177" s="580" t="s">
        <v>1</v>
      </c>
      <c r="B177" s="580"/>
      <c r="C177" s="580"/>
      <c r="D177" s="580"/>
      <c r="E177" s="580"/>
      <c r="F177" s="580"/>
      <c r="G177" s="580"/>
      <c r="H177" s="580" t="s">
        <v>0</v>
      </c>
      <c r="I177" s="580"/>
    </row>
    <row r="178" spans="1:9" ht="15" customHeight="1" x14ac:dyDescent="0.3">
      <c r="A178" s="618"/>
      <c r="B178" s="618"/>
      <c r="C178" s="618"/>
      <c r="D178" s="618"/>
      <c r="E178" s="618"/>
      <c r="F178" s="618"/>
      <c r="G178" s="618"/>
      <c r="H178" s="580"/>
      <c r="I178" s="580"/>
    </row>
    <row r="179" spans="1:9" ht="12.5" x14ac:dyDescent="0.25">
      <c r="A179" s="8"/>
      <c r="B179" s="8"/>
      <c r="C179" s="8"/>
      <c r="D179" s="8"/>
      <c r="E179" s="8"/>
      <c r="F179" s="8"/>
      <c r="G179" s="8"/>
      <c r="H179" s="8"/>
      <c r="I179" s="8"/>
    </row>
    <row r="180" spans="1:9" ht="12.5" x14ac:dyDescent="0.25">
      <c r="A180" s="7"/>
      <c r="B180" s="7"/>
      <c r="C180" s="7"/>
      <c r="D180" s="7"/>
      <c r="E180" s="7"/>
      <c r="F180" s="7"/>
      <c r="G180" s="7"/>
      <c r="H180" s="7"/>
      <c r="I180" s="7"/>
    </row>
    <row r="181" spans="1:9" ht="12.5" x14ac:dyDescent="0.25">
      <c r="A181" s="7"/>
      <c r="B181" s="7"/>
      <c r="C181" s="7"/>
      <c r="D181" s="7"/>
      <c r="E181" s="7"/>
      <c r="F181" s="7"/>
      <c r="G181" s="7"/>
      <c r="H181" s="7"/>
      <c r="I181" s="7"/>
    </row>
    <row r="182" spans="1:9" ht="12.5" x14ac:dyDescent="0.25">
      <c r="A182" s="7"/>
      <c r="B182" s="7"/>
      <c r="C182" s="7"/>
      <c r="D182" s="7"/>
      <c r="E182" s="7"/>
      <c r="F182" s="7"/>
      <c r="G182" s="7"/>
      <c r="H182" s="7"/>
      <c r="I182" s="7"/>
    </row>
    <row r="183" spans="1:9" ht="12.5" x14ac:dyDescent="0.25">
      <c r="A183" s="7"/>
      <c r="B183" s="7"/>
      <c r="C183" s="7"/>
      <c r="D183" s="7"/>
      <c r="E183" s="7"/>
      <c r="F183" s="7"/>
      <c r="G183" s="7"/>
      <c r="H183" s="7"/>
      <c r="I183" s="7"/>
    </row>
    <row r="184" spans="1:9" ht="12.5" x14ac:dyDescent="0.25">
      <c r="A184" s="7"/>
      <c r="B184" s="7"/>
      <c r="C184" s="7"/>
      <c r="D184" s="7"/>
      <c r="E184" s="7"/>
      <c r="F184" s="7"/>
      <c r="G184" s="7"/>
      <c r="H184" s="7"/>
      <c r="I184" s="7"/>
    </row>
    <row r="185" spans="1:9" ht="12.5" x14ac:dyDescent="0.25">
      <c r="A185" s="7"/>
      <c r="B185" s="7"/>
      <c r="C185" s="7"/>
      <c r="D185" s="7"/>
      <c r="E185" s="7"/>
      <c r="F185" s="7"/>
      <c r="G185" s="7"/>
      <c r="H185" s="7"/>
      <c r="I185" s="7"/>
    </row>
    <row r="186" spans="1:9" ht="13" x14ac:dyDescent="0.25">
      <c r="A186" s="613"/>
      <c r="B186" s="613"/>
      <c r="C186" s="613"/>
      <c r="D186" s="613"/>
      <c r="E186" s="613"/>
      <c r="F186" s="613"/>
      <c r="G186" s="613"/>
      <c r="H186" s="613"/>
      <c r="I186" s="6"/>
    </row>
    <row r="187" spans="1:9" ht="12.5" x14ac:dyDescent="0.25">
      <c r="A187" s="614"/>
      <c r="B187" s="614"/>
      <c r="C187" s="614"/>
      <c r="D187" s="5"/>
      <c r="E187" s="615"/>
      <c r="F187" s="615"/>
      <c r="G187" s="615"/>
      <c r="H187" s="615"/>
      <c r="I187" s="3"/>
    </row>
    <row r="188" spans="1:9" ht="12.5" x14ac:dyDescent="0.25">
      <c r="A188" s="614"/>
      <c r="B188" s="614"/>
      <c r="C188" s="614"/>
      <c r="D188" s="4"/>
      <c r="E188" s="615"/>
      <c r="F188" s="615"/>
      <c r="G188" s="615"/>
      <c r="H188" s="615"/>
      <c r="I188" s="3"/>
    </row>
    <row r="189" spans="1:9" ht="12.5" x14ac:dyDescent="0.25">
      <c r="A189" s="614"/>
      <c r="B189" s="614"/>
      <c r="C189" s="614"/>
      <c r="D189" s="4"/>
      <c r="E189" s="615"/>
      <c r="F189" s="615"/>
      <c r="G189" s="615"/>
      <c r="H189" s="615"/>
      <c r="I189" s="3"/>
    </row>
    <row r="190" spans="1:9" ht="12.5" x14ac:dyDescent="0.25">
      <c r="A190" s="614"/>
      <c r="B190" s="614"/>
      <c r="C190" s="614"/>
      <c r="D190" s="4"/>
      <c r="E190" s="615"/>
      <c r="F190" s="615"/>
      <c r="G190" s="615"/>
      <c r="H190" s="615"/>
      <c r="I190" s="3"/>
    </row>
    <row r="191" spans="1:9" ht="12.5" x14ac:dyDescent="0.25">
      <c r="A191" s="614"/>
      <c r="B191" s="614"/>
      <c r="C191" s="614"/>
      <c r="D191" s="4"/>
      <c r="E191" s="615"/>
      <c r="F191" s="615"/>
      <c r="G191" s="615"/>
      <c r="H191" s="615"/>
      <c r="I191" s="3"/>
    </row>
    <row r="192" spans="1:9" x14ac:dyDescent="0.25">
      <c r="A192" s="612"/>
      <c r="B192" s="612"/>
      <c r="C192" s="612"/>
      <c r="D192" s="612"/>
      <c r="E192" s="612"/>
      <c r="F192" s="612"/>
      <c r="G192" s="612"/>
      <c r="H192" s="612"/>
      <c r="I192" s="2"/>
    </row>
  </sheetData>
  <sheetProtection selectLockedCells="1" selectUnlockedCells="1"/>
  <mergeCells count="233">
    <mergeCell ref="A192:H192"/>
    <mergeCell ref="A186:H186"/>
    <mergeCell ref="A187:C187"/>
    <mergeCell ref="E187:H191"/>
    <mergeCell ref="A188:C188"/>
    <mergeCell ref="A189:C189"/>
    <mergeCell ref="A190:C190"/>
    <mergeCell ref="A191:C191"/>
    <mergeCell ref="A174:I175"/>
    <mergeCell ref="A176:I176"/>
    <mergeCell ref="A177:G177"/>
    <mergeCell ref="H177:I177"/>
    <mergeCell ref="A178:G178"/>
    <mergeCell ref="H178:I178"/>
    <mergeCell ref="A169:I169"/>
    <mergeCell ref="A170:I170"/>
    <mergeCell ref="A171:G172"/>
    <mergeCell ref="H171:I172"/>
    <mergeCell ref="A173:G173"/>
    <mergeCell ref="H173:I173"/>
    <mergeCell ref="A165:I165"/>
    <mergeCell ref="A166:F166"/>
    <mergeCell ref="G166:I166"/>
    <mergeCell ref="A167:I167"/>
    <mergeCell ref="A168:F168"/>
    <mergeCell ref="G168:I168"/>
    <mergeCell ref="B159:H159"/>
    <mergeCell ref="A160:I160"/>
    <mergeCell ref="A161:I161"/>
    <mergeCell ref="A163:I163"/>
    <mergeCell ref="A164:F164"/>
    <mergeCell ref="G164:I164"/>
    <mergeCell ref="A153:H153"/>
    <mergeCell ref="A154:I154"/>
    <mergeCell ref="A155:I155"/>
    <mergeCell ref="A156:H156"/>
    <mergeCell ref="B157:H157"/>
    <mergeCell ref="B158:H158"/>
    <mergeCell ref="A149:I149"/>
    <mergeCell ref="A150:I150"/>
    <mergeCell ref="A151:B151"/>
    <mergeCell ref="C151:D151"/>
    <mergeCell ref="F151:G151"/>
    <mergeCell ref="A152:B152"/>
    <mergeCell ref="C152:D152"/>
    <mergeCell ref="F152:G152"/>
    <mergeCell ref="B143:H143"/>
    <mergeCell ref="B144:H144"/>
    <mergeCell ref="B145:H145"/>
    <mergeCell ref="A146:H146"/>
    <mergeCell ref="B147:H147"/>
    <mergeCell ref="A148:H148"/>
    <mergeCell ref="A137:I137"/>
    <mergeCell ref="A138:I138"/>
    <mergeCell ref="A139:I139"/>
    <mergeCell ref="A140:I140"/>
    <mergeCell ref="A141:H141"/>
    <mergeCell ref="B142:H142"/>
    <mergeCell ref="A131:H131"/>
    <mergeCell ref="A132:I132"/>
    <mergeCell ref="A133:G133"/>
    <mergeCell ref="A134:B136"/>
    <mergeCell ref="C134:I134"/>
    <mergeCell ref="C135:I135"/>
    <mergeCell ref="C136:I136"/>
    <mergeCell ref="B125:G125"/>
    <mergeCell ref="B126:G126"/>
    <mergeCell ref="B127:G127"/>
    <mergeCell ref="B128:G128"/>
    <mergeCell ref="B129:G129"/>
    <mergeCell ref="B130:G130"/>
    <mergeCell ref="B119:G119"/>
    <mergeCell ref="A120:G120"/>
    <mergeCell ref="B121:G121"/>
    <mergeCell ref="A122:G122"/>
    <mergeCell ref="B123:G123"/>
    <mergeCell ref="B124:G124"/>
    <mergeCell ref="B113:H113"/>
    <mergeCell ref="B114:H114"/>
    <mergeCell ref="A115:H115"/>
    <mergeCell ref="A116:I116"/>
    <mergeCell ref="B117:G117"/>
    <mergeCell ref="A118:G118"/>
    <mergeCell ref="A107:I107"/>
    <mergeCell ref="B108:H108"/>
    <mergeCell ref="B109:H109"/>
    <mergeCell ref="B110:H110"/>
    <mergeCell ref="B111:H111"/>
    <mergeCell ref="B112:H112"/>
    <mergeCell ref="B101:H101"/>
    <mergeCell ref="B102:H102"/>
    <mergeCell ref="B103:H103"/>
    <mergeCell ref="A104:H104"/>
    <mergeCell ref="B105:H105"/>
    <mergeCell ref="A106:H106"/>
    <mergeCell ref="A95:H95"/>
    <mergeCell ref="A96:I96"/>
    <mergeCell ref="B97:H97"/>
    <mergeCell ref="B98:H98"/>
    <mergeCell ref="B99:H99"/>
    <mergeCell ref="B100:H100"/>
    <mergeCell ref="B89:H89"/>
    <mergeCell ref="B90:H90"/>
    <mergeCell ref="B91:H91"/>
    <mergeCell ref="B92:H92"/>
    <mergeCell ref="B93:H93"/>
    <mergeCell ref="B94:H94"/>
    <mergeCell ref="B83:H83"/>
    <mergeCell ref="A84:H84"/>
    <mergeCell ref="A85:I85"/>
    <mergeCell ref="B86:H86"/>
    <mergeCell ref="B87:H87"/>
    <mergeCell ref="B88:H88"/>
    <mergeCell ref="B77:H77"/>
    <mergeCell ref="A78:H78"/>
    <mergeCell ref="A79:I79"/>
    <mergeCell ref="A80:I80"/>
    <mergeCell ref="B81:H81"/>
    <mergeCell ref="B82:H82"/>
    <mergeCell ref="A71:I71"/>
    <mergeCell ref="A72:I72"/>
    <mergeCell ref="B73:H73"/>
    <mergeCell ref="B74:H74"/>
    <mergeCell ref="B75:H75"/>
    <mergeCell ref="A76:H76"/>
    <mergeCell ref="B64:G64"/>
    <mergeCell ref="B65:G65"/>
    <mergeCell ref="B66:G66"/>
    <mergeCell ref="B67:G67"/>
    <mergeCell ref="A68:G68"/>
    <mergeCell ref="A70:I70"/>
    <mergeCell ref="A58:I58"/>
    <mergeCell ref="B59:G59"/>
    <mergeCell ref="B60:G60"/>
    <mergeCell ref="B61:G61"/>
    <mergeCell ref="B62:G62"/>
    <mergeCell ref="B63:G63"/>
    <mergeCell ref="B51:H51"/>
    <mergeCell ref="B52:H52"/>
    <mergeCell ref="B53:H53"/>
    <mergeCell ref="A54:H54"/>
    <mergeCell ref="A55:I55"/>
    <mergeCell ref="A56:I56"/>
    <mergeCell ref="A45:I45"/>
    <mergeCell ref="A46:I46"/>
    <mergeCell ref="A47:I47"/>
    <mergeCell ref="A48:I48"/>
    <mergeCell ref="B49:H49"/>
    <mergeCell ref="B50:H50"/>
    <mergeCell ref="B39:G39"/>
    <mergeCell ref="B40:H40"/>
    <mergeCell ref="B41:H41"/>
    <mergeCell ref="B42:H42"/>
    <mergeCell ref="B43:H43"/>
    <mergeCell ref="B44:H44"/>
    <mergeCell ref="A33:I33"/>
    <mergeCell ref="B34:H34"/>
    <mergeCell ref="B35:H35"/>
    <mergeCell ref="B36:G36"/>
    <mergeCell ref="B37:G37"/>
    <mergeCell ref="B38:H38"/>
    <mergeCell ref="B27:H27"/>
    <mergeCell ref="B28:H28"/>
    <mergeCell ref="B29:H29"/>
    <mergeCell ref="B30:H30"/>
    <mergeCell ref="B31:H31"/>
    <mergeCell ref="A32:H32"/>
    <mergeCell ref="A21:I21"/>
    <mergeCell ref="A22:I22"/>
    <mergeCell ref="B23:G23"/>
    <mergeCell ref="B24:H24"/>
    <mergeCell ref="B25:G25"/>
    <mergeCell ref="B26:G26"/>
    <mergeCell ref="B17:G17"/>
    <mergeCell ref="H17:I17"/>
    <mergeCell ref="B18:G18"/>
    <mergeCell ref="H18:I18"/>
    <mergeCell ref="A19:I19"/>
    <mergeCell ref="A20:I20"/>
    <mergeCell ref="IG14:IN14"/>
    <mergeCell ref="IO14:IV14"/>
    <mergeCell ref="B15:G15"/>
    <mergeCell ref="H15:I15"/>
    <mergeCell ref="B16:G16"/>
    <mergeCell ref="H16:I16"/>
    <mergeCell ref="GK14:GR14"/>
    <mergeCell ref="GS14:GZ14"/>
    <mergeCell ref="HA14:HH14"/>
    <mergeCell ref="HI14:HP14"/>
    <mergeCell ref="HQ14:HX14"/>
    <mergeCell ref="HY14:IF14"/>
    <mergeCell ref="EO14:EV14"/>
    <mergeCell ref="EW14:FD14"/>
    <mergeCell ref="FE14:FL14"/>
    <mergeCell ref="FM14:FT14"/>
    <mergeCell ref="FU14:GB14"/>
    <mergeCell ref="GC14:GJ14"/>
    <mergeCell ref="CS14:CZ14"/>
    <mergeCell ref="DA14:DH14"/>
    <mergeCell ref="DI14:DP14"/>
    <mergeCell ref="DQ14:DX14"/>
    <mergeCell ref="DY14:EF14"/>
    <mergeCell ref="EG14:EN14"/>
    <mergeCell ref="AW14:BD14"/>
    <mergeCell ref="BE14:BL14"/>
    <mergeCell ref="BM14:BT14"/>
    <mergeCell ref="BU14:CB14"/>
    <mergeCell ref="CC14:CJ14"/>
    <mergeCell ref="CK14:CR14"/>
    <mergeCell ref="A14:I14"/>
    <mergeCell ref="J14:P14"/>
    <mergeCell ref="Q14:X14"/>
    <mergeCell ref="Y14:AF14"/>
    <mergeCell ref="AG14:AN14"/>
    <mergeCell ref="AO14:AV14"/>
    <mergeCell ref="B10:G10"/>
    <mergeCell ref="H10:I10"/>
    <mergeCell ref="B11:G11"/>
    <mergeCell ref="H11:I11"/>
    <mergeCell ref="A12:I12"/>
    <mergeCell ref="A13:I13"/>
    <mergeCell ref="A5:I5"/>
    <mergeCell ref="A7:I7"/>
    <mergeCell ref="B8:G8"/>
    <mergeCell ref="H8:I8"/>
    <mergeCell ref="B9:G9"/>
    <mergeCell ref="H9:I9"/>
    <mergeCell ref="A1:I1"/>
    <mergeCell ref="A2:I2"/>
    <mergeCell ref="A3:E3"/>
    <mergeCell ref="F3:I3"/>
    <mergeCell ref="A4:E4"/>
    <mergeCell ref="F4:I4"/>
  </mergeCells>
  <pageMargins left="0.78749999999999998" right="0.31527777777777777" top="0.43333333333333335" bottom="0.31527777777777777" header="0.51180555555555551" footer="0.51180555555555551"/>
  <pageSetup paperSize="9" scale="80" firstPageNumber="0" orientation="portrait" horizontalDpi="300" verticalDpi="300" r:id="rId1"/>
  <headerFooter alignWithMargins="0"/>
  <rowBreaks count="5" manualBreakCount="5">
    <brk id="32" max="16383" man="1"/>
    <brk id="70" max="16383" man="1"/>
    <brk id="115" max="16383" man="1"/>
    <brk id="149" max="16383" man="1"/>
    <brk id="17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4:I181"/>
  <sheetViews>
    <sheetView topLeftCell="A120" workbookViewId="0">
      <selection activeCell="O133" sqref="O133"/>
    </sheetView>
  </sheetViews>
  <sheetFormatPr defaultRowHeight="12.5" x14ac:dyDescent="0.25"/>
  <cols>
    <col min="7" max="7" width="21.1796875" customWidth="1"/>
    <col min="8" max="8" width="24.26953125" customWidth="1"/>
    <col min="9" max="9" width="38" customWidth="1"/>
  </cols>
  <sheetData>
    <row r="4" spans="1:9" ht="23" x14ac:dyDescent="0.25">
      <c r="A4" s="557" t="s">
        <v>178</v>
      </c>
      <c r="B4" s="557"/>
      <c r="C4" s="557"/>
      <c r="D4" s="557"/>
      <c r="E4" s="557"/>
      <c r="F4" s="557"/>
      <c r="G4" s="557"/>
      <c r="H4" s="557"/>
      <c r="I4" s="557"/>
    </row>
    <row r="5" spans="1:9" ht="23" x14ac:dyDescent="0.25">
      <c r="A5" s="558"/>
      <c r="B5" s="558"/>
      <c r="C5" s="558"/>
      <c r="D5" s="558"/>
      <c r="E5" s="558"/>
      <c r="F5" s="558"/>
      <c r="G5" s="558"/>
      <c r="H5" s="558"/>
      <c r="I5" s="558"/>
    </row>
    <row r="6" spans="1:9" ht="13" x14ac:dyDescent="0.25">
      <c r="A6" s="553" t="s">
        <v>182</v>
      </c>
      <c r="B6" s="553"/>
      <c r="C6" s="553"/>
      <c r="D6" s="553"/>
      <c r="E6" s="553"/>
      <c r="F6" s="556"/>
      <c r="G6" s="556"/>
      <c r="H6" s="556"/>
      <c r="I6" s="556"/>
    </row>
    <row r="7" spans="1:9" ht="13" x14ac:dyDescent="0.25">
      <c r="A7" s="553" t="s">
        <v>175</v>
      </c>
      <c r="B7" s="553"/>
      <c r="C7" s="553"/>
      <c r="D7" s="553"/>
      <c r="E7" s="553"/>
      <c r="F7" s="556"/>
      <c r="G7" s="556"/>
      <c r="H7" s="556"/>
      <c r="I7" s="556"/>
    </row>
    <row r="8" spans="1:9" ht="13" x14ac:dyDescent="0.25">
      <c r="A8" s="553" t="s">
        <v>181</v>
      </c>
      <c r="B8" s="553"/>
      <c r="C8" s="553"/>
      <c r="D8" s="553"/>
      <c r="E8" s="553"/>
      <c r="F8" s="553"/>
      <c r="G8" s="553"/>
      <c r="H8" s="553"/>
      <c r="I8" s="553"/>
    </row>
    <row r="9" spans="1:9" ht="13" x14ac:dyDescent="0.25">
      <c r="A9" s="109"/>
      <c r="B9" s="113"/>
      <c r="C9" s="113"/>
      <c r="D9" s="113"/>
      <c r="E9" s="113"/>
      <c r="F9" s="113"/>
      <c r="G9" s="113"/>
      <c r="H9" s="113"/>
      <c r="I9" s="113"/>
    </row>
    <row r="10" spans="1:9" ht="14" x14ac:dyDescent="0.25">
      <c r="A10" s="554" t="s">
        <v>172</v>
      </c>
      <c r="B10" s="554"/>
      <c r="C10" s="554"/>
      <c r="D10" s="554"/>
      <c r="E10" s="554"/>
      <c r="F10" s="554"/>
      <c r="G10" s="554"/>
      <c r="H10" s="554"/>
      <c r="I10" s="554"/>
    </row>
    <row r="11" spans="1:9" ht="13" x14ac:dyDescent="0.25">
      <c r="A11" s="103" t="s">
        <v>15</v>
      </c>
      <c r="B11" s="553" t="s">
        <v>171</v>
      </c>
      <c r="C11" s="553"/>
      <c r="D11" s="553"/>
      <c r="E11" s="553"/>
      <c r="F11" s="553"/>
      <c r="G11" s="553"/>
      <c r="H11" s="555">
        <v>40809</v>
      </c>
      <c r="I11" s="555"/>
    </row>
    <row r="12" spans="1:9" ht="13" x14ac:dyDescent="0.25">
      <c r="A12" s="103" t="s">
        <v>13</v>
      </c>
      <c r="B12" s="553" t="s">
        <v>169</v>
      </c>
      <c r="C12" s="553"/>
      <c r="D12" s="553"/>
      <c r="E12" s="553"/>
      <c r="F12" s="553"/>
      <c r="G12" s="553"/>
      <c r="H12" s="556" t="s">
        <v>216</v>
      </c>
      <c r="I12" s="556"/>
    </row>
    <row r="13" spans="1:9" ht="13" x14ac:dyDescent="0.25">
      <c r="A13" s="103" t="s">
        <v>12</v>
      </c>
      <c r="B13" s="553" t="s">
        <v>167</v>
      </c>
      <c r="C13" s="553"/>
      <c r="D13" s="553"/>
      <c r="E13" s="553"/>
      <c r="F13" s="553"/>
      <c r="G13" s="553"/>
      <c r="H13" s="556" t="s">
        <v>201</v>
      </c>
      <c r="I13" s="556"/>
    </row>
    <row r="14" spans="1:9" ht="13" x14ac:dyDescent="0.25">
      <c r="A14" s="103" t="s">
        <v>35</v>
      </c>
      <c r="B14" s="553" t="s">
        <v>165</v>
      </c>
      <c r="C14" s="553"/>
      <c r="D14" s="553"/>
      <c r="E14" s="553"/>
      <c r="F14" s="553"/>
      <c r="G14" s="553"/>
      <c r="H14" s="556">
        <v>20</v>
      </c>
      <c r="I14" s="556"/>
    </row>
    <row r="15" spans="1:9" ht="13" x14ac:dyDescent="0.25">
      <c r="A15" s="560"/>
      <c r="B15" s="560"/>
      <c r="C15" s="560"/>
      <c r="D15" s="560"/>
      <c r="E15" s="560"/>
      <c r="F15" s="560"/>
      <c r="G15" s="560"/>
      <c r="H15" s="560"/>
      <c r="I15" s="560"/>
    </row>
    <row r="16" spans="1:9" ht="14" x14ac:dyDescent="0.25">
      <c r="A16" s="554" t="s">
        <v>164</v>
      </c>
      <c r="B16" s="554"/>
      <c r="C16" s="554"/>
      <c r="D16" s="554"/>
      <c r="E16" s="554"/>
      <c r="F16" s="554"/>
      <c r="G16" s="554"/>
      <c r="H16" s="554"/>
      <c r="I16" s="554"/>
    </row>
    <row r="17" spans="1:9" ht="14" x14ac:dyDescent="0.25">
      <c r="A17" s="554" t="s">
        <v>163</v>
      </c>
      <c r="B17" s="554"/>
      <c r="C17" s="554"/>
      <c r="D17" s="554"/>
      <c r="E17" s="554"/>
      <c r="F17" s="554"/>
      <c r="G17" s="554"/>
      <c r="H17" s="554"/>
      <c r="I17" s="554"/>
    </row>
    <row r="18" spans="1:9" ht="13" x14ac:dyDescent="0.25">
      <c r="A18" s="103">
        <v>1</v>
      </c>
      <c r="B18" s="553" t="s">
        <v>162</v>
      </c>
      <c r="C18" s="553"/>
      <c r="D18" s="553"/>
      <c r="E18" s="553"/>
      <c r="F18" s="553"/>
      <c r="G18" s="553"/>
      <c r="H18" s="565" t="s">
        <v>185</v>
      </c>
      <c r="I18" s="565"/>
    </row>
    <row r="19" spans="1:9" ht="13" x14ac:dyDescent="0.25">
      <c r="A19" s="103">
        <v>2</v>
      </c>
      <c r="B19" s="553" t="s">
        <v>161</v>
      </c>
      <c r="C19" s="553"/>
      <c r="D19" s="553"/>
      <c r="E19" s="553"/>
      <c r="F19" s="553"/>
      <c r="G19" s="553"/>
      <c r="H19" s="565">
        <v>725</v>
      </c>
      <c r="I19" s="565"/>
    </row>
    <row r="20" spans="1:9" ht="14" x14ac:dyDescent="0.25">
      <c r="A20" s="103">
        <v>3</v>
      </c>
      <c r="B20" s="553" t="s">
        <v>160</v>
      </c>
      <c r="C20" s="553"/>
      <c r="D20" s="553"/>
      <c r="E20" s="553"/>
      <c r="F20" s="553"/>
      <c r="G20" s="553"/>
      <c r="H20" s="561" t="s">
        <v>185</v>
      </c>
      <c r="I20" s="561"/>
    </row>
    <row r="21" spans="1:9" ht="13" x14ac:dyDescent="0.25">
      <c r="A21" s="103">
        <v>4</v>
      </c>
      <c r="B21" s="553" t="s">
        <v>159</v>
      </c>
      <c r="C21" s="553"/>
      <c r="D21" s="553"/>
      <c r="E21" s="553"/>
      <c r="F21" s="553"/>
      <c r="G21" s="553"/>
      <c r="H21" s="562" t="s">
        <v>208</v>
      </c>
      <c r="I21" s="562"/>
    </row>
    <row r="22" spans="1:9" x14ac:dyDescent="0.25">
      <c r="A22" s="563"/>
      <c r="B22" s="563"/>
      <c r="C22" s="563"/>
      <c r="D22" s="563"/>
      <c r="E22" s="563"/>
      <c r="F22" s="563"/>
      <c r="G22" s="563"/>
      <c r="H22" s="563"/>
      <c r="I22" s="563"/>
    </row>
    <row r="23" spans="1:9" x14ac:dyDescent="0.25">
      <c r="A23" s="564" t="s">
        <v>157</v>
      </c>
      <c r="B23" s="564"/>
      <c r="C23" s="564"/>
      <c r="D23" s="564"/>
      <c r="E23" s="564"/>
      <c r="F23" s="564"/>
      <c r="G23" s="564"/>
      <c r="H23" s="564"/>
      <c r="I23" s="564"/>
    </row>
    <row r="24" spans="1:9" ht="13" x14ac:dyDescent="0.3">
      <c r="A24" s="567"/>
      <c r="B24" s="567"/>
      <c r="C24" s="567"/>
      <c r="D24" s="567"/>
      <c r="E24" s="567"/>
      <c r="F24" s="567"/>
      <c r="G24" s="567"/>
      <c r="H24" s="567"/>
      <c r="I24" s="567"/>
    </row>
    <row r="25" spans="1:9" ht="13" x14ac:dyDescent="0.25">
      <c r="A25" s="568" t="s">
        <v>156</v>
      </c>
      <c r="B25" s="568"/>
      <c r="C25" s="568"/>
      <c r="D25" s="568"/>
      <c r="E25" s="568"/>
      <c r="F25" s="568"/>
      <c r="G25" s="568"/>
      <c r="H25" s="568"/>
      <c r="I25" s="568"/>
    </row>
    <row r="26" spans="1:9" ht="14" x14ac:dyDescent="0.25">
      <c r="A26" s="63">
        <v>1</v>
      </c>
      <c r="B26" s="569" t="s">
        <v>155</v>
      </c>
      <c r="C26" s="569"/>
      <c r="D26" s="569"/>
      <c r="E26" s="569"/>
      <c r="F26" s="569"/>
      <c r="G26" s="569"/>
      <c r="H26" s="64" t="s">
        <v>62</v>
      </c>
      <c r="I26" s="63" t="s">
        <v>154</v>
      </c>
    </row>
    <row r="27" spans="1:9" ht="13" x14ac:dyDescent="0.25">
      <c r="A27" s="103" t="s">
        <v>15</v>
      </c>
      <c r="B27" s="553" t="s">
        <v>186</v>
      </c>
      <c r="C27" s="553"/>
      <c r="D27" s="553"/>
      <c r="E27" s="553"/>
      <c r="F27" s="553"/>
      <c r="G27" s="553"/>
      <c r="H27" s="553"/>
      <c r="I27" s="60">
        <v>659.09</v>
      </c>
    </row>
    <row r="28" spans="1:9" ht="13" x14ac:dyDescent="0.25">
      <c r="A28" s="103" t="s">
        <v>13</v>
      </c>
      <c r="B28" s="570" t="s">
        <v>152</v>
      </c>
      <c r="C28" s="570"/>
      <c r="D28" s="570"/>
      <c r="E28" s="570"/>
      <c r="F28" s="570"/>
      <c r="G28" s="570"/>
      <c r="H28" s="30">
        <v>0.2</v>
      </c>
      <c r="I28" s="60"/>
    </row>
    <row r="29" spans="1:9" ht="13" x14ac:dyDescent="0.25">
      <c r="A29" s="103" t="s">
        <v>12</v>
      </c>
      <c r="B29" s="571" t="s">
        <v>202</v>
      </c>
      <c r="C29" s="571"/>
      <c r="D29" s="571"/>
      <c r="E29" s="571"/>
      <c r="F29" s="571"/>
      <c r="G29" s="571"/>
      <c r="H29" s="61"/>
      <c r="I29" s="60">
        <v>15.45</v>
      </c>
    </row>
    <row r="30" spans="1:9" ht="13" x14ac:dyDescent="0.25">
      <c r="A30" s="103" t="s">
        <v>35</v>
      </c>
      <c r="B30" s="553" t="s">
        <v>150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103" t="s">
        <v>32</v>
      </c>
      <c r="B31" s="553" t="s">
        <v>149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103" t="s">
        <v>81</v>
      </c>
      <c r="B32" s="553" t="s">
        <v>148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103" t="s">
        <v>79</v>
      </c>
      <c r="B33" s="553" t="s">
        <v>147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103" t="s">
        <v>114</v>
      </c>
      <c r="B34" s="553" t="s">
        <v>145</v>
      </c>
      <c r="C34" s="553"/>
      <c r="D34" s="553"/>
      <c r="E34" s="553"/>
      <c r="F34" s="553"/>
      <c r="G34" s="553"/>
      <c r="H34" s="553"/>
      <c r="I34" s="60"/>
    </row>
    <row r="35" spans="1:9" ht="14" x14ac:dyDescent="0.25">
      <c r="A35" s="566" t="s">
        <v>144</v>
      </c>
      <c r="B35" s="566"/>
      <c r="C35" s="566"/>
      <c r="D35" s="566"/>
      <c r="E35" s="566"/>
      <c r="F35" s="566"/>
      <c r="G35" s="566"/>
      <c r="H35" s="566"/>
      <c r="I35" s="59">
        <f>SUM(I27:I34)</f>
        <v>674.54000000000008</v>
      </c>
    </row>
    <row r="36" spans="1:9" ht="13" x14ac:dyDescent="0.25">
      <c r="A36" s="560" t="s">
        <v>143</v>
      </c>
      <c r="B36" s="560"/>
      <c r="C36" s="560"/>
      <c r="D36" s="560"/>
      <c r="E36" s="560"/>
      <c r="F36" s="560"/>
      <c r="G36" s="560"/>
      <c r="H36" s="560"/>
      <c r="I36" s="560"/>
    </row>
    <row r="37" spans="1:9" ht="14" x14ac:dyDescent="0.25">
      <c r="A37" s="111">
        <v>2</v>
      </c>
      <c r="B37" s="554" t="s">
        <v>142</v>
      </c>
      <c r="C37" s="554"/>
      <c r="D37" s="554"/>
      <c r="E37" s="554"/>
      <c r="F37" s="554"/>
      <c r="G37" s="554"/>
      <c r="H37" s="554"/>
      <c r="I37" s="112" t="s">
        <v>16</v>
      </c>
    </row>
    <row r="38" spans="1:9" ht="13" x14ac:dyDescent="0.25">
      <c r="A38" s="104" t="s">
        <v>15</v>
      </c>
      <c r="B38" s="573"/>
      <c r="C38" s="573"/>
      <c r="D38" s="573"/>
      <c r="E38" s="573"/>
      <c r="F38" s="573"/>
      <c r="G38" s="573"/>
      <c r="H38" s="573"/>
      <c r="I38" s="25">
        <v>76.599999999999994</v>
      </c>
    </row>
    <row r="39" spans="1:9" ht="13" x14ac:dyDescent="0.25">
      <c r="A39" s="104"/>
      <c r="B39" s="572" t="s">
        <v>140</v>
      </c>
      <c r="C39" s="572"/>
      <c r="D39" s="572"/>
      <c r="E39" s="572"/>
      <c r="F39" s="572"/>
      <c r="G39" s="572"/>
      <c r="H39" s="57">
        <v>2.2000000000000002</v>
      </c>
      <c r="I39" s="28" t="s">
        <v>49</v>
      </c>
    </row>
    <row r="40" spans="1:9" ht="13" x14ac:dyDescent="0.25">
      <c r="A40" s="104"/>
      <c r="B40" s="576" t="s">
        <v>217</v>
      </c>
      <c r="C40" s="576"/>
      <c r="D40" s="576"/>
      <c r="E40" s="576"/>
      <c r="F40" s="576"/>
      <c r="G40" s="576"/>
      <c r="H40" s="58"/>
      <c r="I40" s="28"/>
    </row>
    <row r="41" spans="1:9" ht="13" x14ac:dyDescent="0.25">
      <c r="A41" s="104" t="s">
        <v>13</v>
      </c>
      <c r="B41" s="573" t="s">
        <v>188</v>
      </c>
      <c r="C41" s="573"/>
      <c r="D41" s="573"/>
      <c r="E41" s="573"/>
      <c r="F41" s="573"/>
      <c r="G41" s="573"/>
      <c r="H41" s="573"/>
      <c r="I41" s="25">
        <v>147.19999999999999</v>
      </c>
    </row>
    <row r="42" spans="1:9" ht="13" x14ac:dyDescent="0.25">
      <c r="A42" s="104"/>
      <c r="B42" s="572" t="s">
        <v>204</v>
      </c>
      <c r="C42" s="572"/>
      <c r="D42" s="572"/>
      <c r="E42" s="572"/>
      <c r="F42" s="572"/>
      <c r="G42" s="572"/>
      <c r="H42" s="57">
        <v>184</v>
      </c>
      <c r="I42" s="28" t="s">
        <v>49</v>
      </c>
    </row>
    <row r="43" spans="1:9" ht="13" x14ac:dyDescent="0.25">
      <c r="A43" s="104" t="s">
        <v>12</v>
      </c>
      <c r="B43" s="573" t="s">
        <v>136</v>
      </c>
      <c r="C43" s="573"/>
      <c r="D43" s="573"/>
      <c r="E43" s="573"/>
      <c r="F43" s="573"/>
      <c r="G43" s="573"/>
      <c r="H43" s="573"/>
      <c r="I43" s="25"/>
    </row>
    <row r="44" spans="1:9" ht="13" x14ac:dyDescent="0.25">
      <c r="A44" s="104" t="s">
        <v>35</v>
      </c>
      <c r="B44" s="574" t="s">
        <v>135</v>
      </c>
      <c r="C44" s="574"/>
      <c r="D44" s="574"/>
      <c r="E44" s="574"/>
      <c r="F44" s="574"/>
      <c r="G44" s="574"/>
      <c r="H44" s="574"/>
      <c r="I44" s="20">
        <v>0</v>
      </c>
    </row>
    <row r="45" spans="1:9" ht="13" x14ac:dyDescent="0.25">
      <c r="A45" s="104" t="s">
        <v>32</v>
      </c>
      <c r="B45" s="574" t="s">
        <v>134</v>
      </c>
      <c r="C45" s="574"/>
      <c r="D45" s="574"/>
      <c r="E45" s="574"/>
      <c r="F45" s="574"/>
      <c r="G45" s="574"/>
      <c r="H45" s="574"/>
      <c r="I45" s="25">
        <v>5</v>
      </c>
    </row>
    <row r="46" spans="1:9" ht="13" x14ac:dyDescent="0.25">
      <c r="A46" s="104" t="s">
        <v>81</v>
      </c>
      <c r="B46" s="574" t="s">
        <v>65</v>
      </c>
      <c r="C46" s="574"/>
      <c r="D46" s="574"/>
      <c r="E46" s="574"/>
      <c r="F46" s="574"/>
      <c r="G46" s="574"/>
      <c r="H46" s="574"/>
      <c r="I46" s="20">
        <v>0</v>
      </c>
    </row>
    <row r="47" spans="1:9" ht="13" x14ac:dyDescent="0.25">
      <c r="A47" s="115"/>
      <c r="B47" s="575" t="s">
        <v>133</v>
      </c>
      <c r="C47" s="575"/>
      <c r="D47" s="575"/>
      <c r="E47" s="575"/>
      <c r="F47" s="575"/>
      <c r="G47" s="575"/>
      <c r="H47" s="575"/>
      <c r="I47" s="25">
        <f>SUM(I38:I46)</f>
        <v>228.79999999999998</v>
      </c>
    </row>
    <row r="48" spans="1:9" ht="13" x14ac:dyDescent="0.25">
      <c r="A48" s="560"/>
      <c r="B48" s="560"/>
      <c r="C48" s="560"/>
      <c r="D48" s="560"/>
      <c r="E48" s="560"/>
      <c r="F48" s="560"/>
      <c r="G48" s="560"/>
      <c r="H48" s="560"/>
      <c r="I48" s="560"/>
    </row>
    <row r="49" spans="1:9" ht="13" x14ac:dyDescent="0.25">
      <c r="A49" s="580" t="s">
        <v>132</v>
      </c>
      <c r="B49" s="580"/>
      <c r="C49" s="580"/>
      <c r="D49" s="580"/>
      <c r="E49" s="580"/>
      <c r="F49" s="580"/>
      <c r="G49" s="580"/>
      <c r="H49" s="580"/>
      <c r="I49" s="580"/>
    </row>
    <row r="50" spans="1:9" ht="13" x14ac:dyDescent="0.25">
      <c r="A50" s="580"/>
      <c r="B50" s="580"/>
      <c r="C50" s="580"/>
      <c r="D50" s="580"/>
      <c r="E50" s="580"/>
      <c r="F50" s="580"/>
      <c r="G50" s="580"/>
      <c r="H50" s="580"/>
      <c r="I50" s="580"/>
    </row>
    <row r="51" spans="1:9" ht="13" x14ac:dyDescent="0.25">
      <c r="A51" s="580" t="s">
        <v>131</v>
      </c>
      <c r="B51" s="580"/>
      <c r="C51" s="580"/>
      <c r="D51" s="580"/>
      <c r="E51" s="580"/>
      <c r="F51" s="580"/>
      <c r="G51" s="580"/>
      <c r="H51" s="580"/>
      <c r="I51" s="580"/>
    </row>
    <row r="52" spans="1:9" ht="14" x14ac:dyDescent="0.25">
      <c r="A52" s="111">
        <v>3</v>
      </c>
      <c r="B52" s="554" t="s">
        <v>130</v>
      </c>
      <c r="C52" s="554"/>
      <c r="D52" s="554"/>
      <c r="E52" s="554"/>
      <c r="F52" s="554"/>
      <c r="G52" s="554"/>
      <c r="H52" s="554"/>
      <c r="I52" s="111" t="s">
        <v>16</v>
      </c>
    </row>
    <row r="53" spans="1:9" ht="13" x14ac:dyDescent="0.25">
      <c r="A53" s="104" t="s">
        <v>15</v>
      </c>
      <c r="B53" s="553" t="s">
        <v>129</v>
      </c>
      <c r="C53" s="553"/>
      <c r="D53" s="553"/>
      <c r="E53" s="553"/>
      <c r="F53" s="553"/>
      <c r="G53" s="553"/>
      <c r="H53" s="553"/>
      <c r="I53" s="25">
        <v>10</v>
      </c>
    </row>
    <row r="54" spans="1:9" ht="13" x14ac:dyDescent="0.25">
      <c r="A54" s="104" t="s">
        <v>13</v>
      </c>
      <c r="B54" s="553" t="s">
        <v>128</v>
      </c>
      <c r="C54" s="553"/>
      <c r="D54" s="553"/>
      <c r="E54" s="553"/>
      <c r="F54" s="553"/>
      <c r="G54" s="553"/>
      <c r="H54" s="553"/>
      <c r="I54" s="20" t="s">
        <v>126</v>
      </c>
    </row>
    <row r="55" spans="1:9" ht="13" x14ac:dyDescent="0.25">
      <c r="A55" s="104" t="s">
        <v>12</v>
      </c>
      <c r="B55" s="577" t="s">
        <v>127</v>
      </c>
      <c r="C55" s="577"/>
      <c r="D55" s="577"/>
      <c r="E55" s="577"/>
      <c r="F55" s="577"/>
      <c r="G55" s="577"/>
      <c r="H55" s="577"/>
      <c r="I55" s="20" t="s">
        <v>126</v>
      </c>
    </row>
    <row r="56" spans="1:9" ht="13" x14ac:dyDescent="0.25">
      <c r="A56" s="104" t="s">
        <v>35</v>
      </c>
      <c r="B56" s="553" t="s">
        <v>65</v>
      </c>
      <c r="C56" s="553"/>
      <c r="D56" s="553"/>
      <c r="E56" s="553"/>
      <c r="F56" s="553"/>
      <c r="G56" s="553"/>
      <c r="H56" s="553"/>
      <c r="I56" s="20">
        <v>10</v>
      </c>
    </row>
    <row r="57" spans="1:9" ht="13" x14ac:dyDescent="0.25">
      <c r="A57" s="578" t="s">
        <v>125</v>
      </c>
      <c r="B57" s="578"/>
      <c r="C57" s="578"/>
      <c r="D57" s="578"/>
      <c r="E57" s="578"/>
      <c r="F57" s="578"/>
      <c r="G57" s="578"/>
      <c r="H57" s="578"/>
      <c r="I57" s="20">
        <f>SUM(I53:I56)</f>
        <v>20</v>
      </c>
    </row>
    <row r="58" spans="1:9" ht="18" x14ac:dyDescent="0.25">
      <c r="A58" s="579"/>
      <c r="B58" s="579"/>
      <c r="C58" s="579"/>
      <c r="D58" s="579"/>
      <c r="E58" s="579"/>
      <c r="F58" s="579"/>
      <c r="G58" s="579"/>
      <c r="H58" s="579"/>
      <c r="I58" s="579"/>
    </row>
    <row r="59" spans="1:9" x14ac:dyDescent="0.25">
      <c r="A59" s="564" t="s">
        <v>124</v>
      </c>
      <c r="B59" s="564"/>
      <c r="C59" s="564"/>
      <c r="D59" s="564"/>
      <c r="E59" s="564"/>
      <c r="F59" s="564"/>
      <c r="G59" s="564"/>
      <c r="H59" s="564"/>
      <c r="I59" s="564"/>
    </row>
    <row r="60" spans="1:9" ht="18" x14ac:dyDescent="0.25">
      <c r="A60" s="55"/>
      <c r="B60" s="54"/>
      <c r="C60" s="54"/>
      <c r="D60" s="54"/>
      <c r="E60" s="54"/>
      <c r="F60" s="54"/>
      <c r="G60" s="54"/>
      <c r="H60" s="54"/>
      <c r="I60" s="53"/>
    </row>
    <row r="61" spans="1:9" ht="13" x14ac:dyDescent="0.25">
      <c r="A61" s="568" t="s">
        <v>123</v>
      </c>
      <c r="B61" s="568"/>
      <c r="C61" s="568"/>
      <c r="D61" s="568"/>
      <c r="E61" s="568"/>
      <c r="F61" s="568"/>
      <c r="G61" s="568"/>
      <c r="H61" s="568"/>
      <c r="I61" s="568"/>
    </row>
    <row r="62" spans="1:9" ht="14" x14ac:dyDescent="0.25">
      <c r="A62" s="52" t="s">
        <v>76</v>
      </c>
      <c r="B62" s="554" t="s">
        <v>122</v>
      </c>
      <c r="C62" s="554"/>
      <c r="D62" s="554"/>
      <c r="E62" s="554"/>
      <c r="F62" s="554"/>
      <c r="G62" s="554"/>
      <c r="H62" s="112" t="s">
        <v>62</v>
      </c>
      <c r="I62" s="112" t="s">
        <v>16</v>
      </c>
    </row>
    <row r="63" spans="1:9" ht="13" x14ac:dyDescent="0.25">
      <c r="A63" s="50" t="s">
        <v>15</v>
      </c>
      <c r="B63" s="553" t="s">
        <v>121</v>
      </c>
      <c r="C63" s="553"/>
      <c r="D63" s="553"/>
      <c r="E63" s="553"/>
      <c r="F63" s="553"/>
      <c r="G63" s="553"/>
      <c r="H63" s="32">
        <v>0.2</v>
      </c>
      <c r="I63" s="49">
        <f>I35*20%</f>
        <v>134.90800000000002</v>
      </c>
    </row>
    <row r="64" spans="1:9" ht="13" x14ac:dyDescent="0.25">
      <c r="A64" s="50" t="s">
        <v>13</v>
      </c>
      <c r="B64" s="553" t="s">
        <v>120</v>
      </c>
      <c r="C64" s="553"/>
      <c r="D64" s="553"/>
      <c r="E64" s="553"/>
      <c r="F64" s="553"/>
      <c r="G64" s="553"/>
      <c r="H64" s="32">
        <v>1.4999999999999999E-2</v>
      </c>
      <c r="I64" s="49">
        <f>I35*1.5%</f>
        <v>10.1181</v>
      </c>
    </row>
    <row r="65" spans="1:9" ht="13" x14ac:dyDescent="0.25">
      <c r="A65" s="50" t="s">
        <v>12</v>
      </c>
      <c r="B65" s="553" t="s">
        <v>119</v>
      </c>
      <c r="C65" s="553"/>
      <c r="D65" s="553"/>
      <c r="E65" s="553"/>
      <c r="F65" s="553"/>
      <c r="G65" s="553"/>
      <c r="H65" s="32">
        <v>0.01</v>
      </c>
      <c r="I65" s="49">
        <f>I35*1%</f>
        <v>6.745400000000001</v>
      </c>
    </row>
    <row r="66" spans="1:9" ht="13" x14ac:dyDescent="0.25">
      <c r="A66" s="50" t="s">
        <v>35</v>
      </c>
      <c r="B66" s="553" t="s">
        <v>118</v>
      </c>
      <c r="C66" s="553"/>
      <c r="D66" s="553"/>
      <c r="E66" s="553"/>
      <c r="F66" s="553"/>
      <c r="G66" s="553"/>
      <c r="H66" s="32">
        <v>2E-3</v>
      </c>
      <c r="I66" s="49">
        <f>I35*0.2%</f>
        <v>1.3490800000000003</v>
      </c>
    </row>
    <row r="67" spans="1:9" ht="13" x14ac:dyDescent="0.25">
      <c r="A67" s="50" t="s">
        <v>32</v>
      </c>
      <c r="B67" s="553" t="s">
        <v>117</v>
      </c>
      <c r="C67" s="553"/>
      <c r="D67" s="553"/>
      <c r="E67" s="553"/>
      <c r="F67" s="553"/>
      <c r="G67" s="553"/>
      <c r="H67" s="32">
        <v>2.5000000000000001E-2</v>
      </c>
      <c r="I67" s="49">
        <f>I35*2.5%</f>
        <v>16.863500000000002</v>
      </c>
    </row>
    <row r="68" spans="1:9" ht="13" x14ac:dyDescent="0.25">
      <c r="A68" s="50" t="s">
        <v>81</v>
      </c>
      <c r="B68" s="553" t="s">
        <v>116</v>
      </c>
      <c r="C68" s="553"/>
      <c r="D68" s="553"/>
      <c r="E68" s="553"/>
      <c r="F68" s="553"/>
      <c r="G68" s="553"/>
      <c r="H68" s="32">
        <v>0.08</v>
      </c>
      <c r="I68" s="49">
        <f>I35*8%</f>
        <v>53.963200000000008</v>
      </c>
    </row>
    <row r="69" spans="1:9" ht="13" x14ac:dyDescent="0.25">
      <c r="A69" s="50" t="s">
        <v>79</v>
      </c>
      <c r="B69" s="553" t="s">
        <v>115</v>
      </c>
      <c r="C69" s="553"/>
      <c r="D69" s="553"/>
      <c r="E69" s="553"/>
      <c r="F69" s="553"/>
      <c r="G69" s="553"/>
      <c r="H69" s="32">
        <v>0.03</v>
      </c>
      <c r="I69" s="49">
        <f>I35*3%</f>
        <v>20.2362</v>
      </c>
    </row>
    <row r="70" spans="1:9" ht="13" x14ac:dyDescent="0.25">
      <c r="A70" s="50" t="s">
        <v>114</v>
      </c>
      <c r="B70" s="553" t="s">
        <v>113</v>
      </c>
      <c r="C70" s="553"/>
      <c r="D70" s="553"/>
      <c r="E70" s="553"/>
      <c r="F70" s="553"/>
      <c r="G70" s="553"/>
      <c r="H70" s="32">
        <v>6.0000000000000001E-3</v>
      </c>
      <c r="I70" s="49">
        <f>I35*0.6%</f>
        <v>4.0472400000000004</v>
      </c>
    </row>
    <row r="71" spans="1:9" ht="13" x14ac:dyDescent="0.25">
      <c r="A71" s="578" t="s">
        <v>47</v>
      </c>
      <c r="B71" s="578"/>
      <c r="C71" s="578"/>
      <c r="D71" s="578"/>
      <c r="E71" s="578"/>
      <c r="F71" s="578"/>
      <c r="G71" s="578"/>
      <c r="H71" s="32">
        <f>SUM(H63:H70)</f>
        <v>0.3680000000000001</v>
      </c>
      <c r="I71" s="25">
        <f>SUM(I63:I70)</f>
        <v>248.23071999999999</v>
      </c>
    </row>
    <row r="72" spans="1:9" ht="13" x14ac:dyDescent="0.25">
      <c r="A72" s="114"/>
      <c r="B72" s="47"/>
      <c r="C72" s="47"/>
      <c r="D72" s="47"/>
      <c r="E72" s="47"/>
      <c r="F72" s="47"/>
      <c r="G72" s="47"/>
      <c r="H72" s="46"/>
      <c r="I72" s="45"/>
    </row>
    <row r="73" spans="1:9" ht="13" x14ac:dyDescent="0.25">
      <c r="A73" s="553" t="s">
        <v>112</v>
      </c>
      <c r="B73" s="553"/>
      <c r="C73" s="553"/>
      <c r="D73" s="553"/>
      <c r="E73" s="553"/>
      <c r="F73" s="553"/>
      <c r="G73" s="553"/>
      <c r="H73" s="553"/>
      <c r="I73" s="553"/>
    </row>
    <row r="74" spans="1:9" ht="13" x14ac:dyDescent="0.25">
      <c r="A74" s="560"/>
      <c r="B74" s="560"/>
      <c r="C74" s="560"/>
      <c r="D74" s="560"/>
      <c r="E74" s="560"/>
      <c r="F74" s="560"/>
      <c r="G74" s="560"/>
      <c r="H74" s="560"/>
      <c r="I74" s="560"/>
    </row>
    <row r="75" spans="1:9" ht="14" x14ac:dyDescent="0.25">
      <c r="A75" s="554" t="s">
        <v>111</v>
      </c>
      <c r="B75" s="554"/>
      <c r="C75" s="554"/>
      <c r="D75" s="554"/>
      <c r="E75" s="554"/>
      <c r="F75" s="554"/>
      <c r="G75" s="554"/>
      <c r="H75" s="554"/>
      <c r="I75" s="554"/>
    </row>
    <row r="76" spans="1:9" ht="14" x14ac:dyDescent="0.25">
      <c r="A76" s="111" t="s">
        <v>74</v>
      </c>
      <c r="B76" s="554" t="s">
        <v>110</v>
      </c>
      <c r="C76" s="554"/>
      <c r="D76" s="554"/>
      <c r="E76" s="554"/>
      <c r="F76" s="554"/>
      <c r="G76" s="554"/>
      <c r="H76" s="554"/>
      <c r="I76" s="111" t="s">
        <v>16</v>
      </c>
    </row>
    <row r="77" spans="1:9" ht="13" x14ac:dyDescent="0.25">
      <c r="A77" s="104" t="s">
        <v>15</v>
      </c>
      <c r="B77" s="553" t="s">
        <v>109</v>
      </c>
      <c r="C77" s="553"/>
      <c r="D77" s="553"/>
      <c r="E77" s="553"/>
      <c r="F77" s="553"/>
      <c r="G77" s="553"/>
      <c r="H77" s="553"/>
      <c r="I77" s="25">
        <f>I35*8.33%</f>
        <v>56.189182000000002</v>
      </c>
    </row>
    <row r="78" spans="1:9" ht="13" x14ac:dyDescent="0.25">
      <c r="A78" s="104" t="s">
        <v>13</v>
      </c>
      <c r="B78" s="553" t="s">
        <v>108</v>
      </c>
      <c r="C78" s="553"/>
      <c r="D78" s="553"/>
      <c r="E78" s="553"/>
      <c r="F78" s="553"/>
      <c r="G78" s="553"/>
      <c r="H78" s="553"/>
      <c r="I78" s="44">
        <f>I35*2.78%</f>
        <v>18.752212</v>
      </c>
    </row>
    <row r="79" spans="1:9" ht="13" x14ac:dyDescent="0.25">
      <c r="A79" s="578" t="s">
        <v>80</v>
      </c>
      <c r="B79" s="578"/>
      <c r="C79" s="578"/>
      <c r="D79" s="578"/>
      <c r="E79" s="578"/>
      <c r="F79" s="578"/>
      <c r="G79" s="578"/>
      <c r="H79" s="578"/>
      <c r="I79" s="44">
        <f>SUM(I77:I78)</f>
        <v>74.941394000000003</v>
      </c>
    </row>
    <row r="80" spans="1:9" ht="13" x14ac:dyDescent="0.25">
      <c r="A80" s="104" t="s">
        <v>12</v>
      </c>
      <c r="B80" s="553" t="s">
        <v>107</v>
      </c>
      <c r="C80" s="553"/>
      <c r="D80" s="553"/>
      <c r="E80" s="553"/>
      <c r="F80" s="553"/>
      <c r="G80" s="553"/>
      <c r="H80" s="553"/>
      <c r="I80" s="110">
        <f>ROUND(H71*I79,2)</f>
        <v>27.58</v>
      </c>
    </row>
    <row r="81" spans="1:9" ht="13" x14ac:dyDescent="0.25">
      <c r="A81" s="578" t="s">
        <v>47</v>
      </c>
      <c r="B81" s="578"/>
      <c r="C81" s="578"/>
      <c r="D81" s="578"/>
      <c r="E81" s="578"/>
      <c r="F81" s="578"/>
      <c r="G81" s="578"/>
      <c r="H81" s="578"/>
      <c r="I81" s="44">
        <f>SUM(I79:I80)</f>
        <v>102.521394</v>
      </c>
    </row>
    <row r="82" spans="1:9" ht="13" x14ac:dyDescent="0.25">
      <c r="A82" s="580"/>
      <c r="B82" s="580"/>
      <c r="C82" s="580"/>
      <c r="D82" s="580"/>
      <c r="E82" s="580"/>
      <c r="F82" s="580"/>
      <c r="G82" s="580"/>
      <c r="H82" s="580"/>
      <c r="I82" s="580"/>
    </row>
    <row r="83" spans="1:9" ht="14" x14ac:dyDescent="0.25">
      <c r="A83" s="554" t="s">
        <v>106</v>
      </c>
      <c r="B83" s="554"/>
      <c r="C83" s="554"/>
      <c r="D83" s="554"/>
      <c r="E83" s="554"/>
      <c r="F83" s="554"/>
      <c r="G83" s="554"/>
      <c r="H83" s="554"/>
      <c r="I83" s="554"/>
    </row>
    <row r="84" spans="1:9" ht="14" x14ac:dyDescent="0.25">
      <c r="A84" s="111" t="s">
        <v>72</v>
      </c>
      <c r="B84" s="581" t="s">
        <v>105</v>
      </c>
      <c r="C84" s="581"/>
      <c r="D84" s="581"/>
      <c r="E84" s="581"/>
      <c r="F84" s="581"/>
      <c r="G84" s="581"/>
      <c r="H84" s="581"/>
      <c r="I84" s="111" t="s">
        <v>16</v>
      </c>
    </row>
    <row r="85" spans="1:9" ht="13" x14ac:dyDescent="0.25">
      <c r="A85" s="104" t="s">
        <v>15</v>
      </c>
      <c r="B85" s="553" t="s">
        <v>105</v>
      </c>
      <c r="C85" s="553"/>
      <c r="D85" s="553"/>
      <c r="E85" s="553"/>
      <c r="F85" s="553"/>
      <c r="G85" s="553"/>
      <c r="H85" s="553"/>
      <c r="I85" s="71">
        <f xml:space="preserve"> I35*0.07%</f>
        <v>0.4721780000000001</v>
      </c>
    </row>
    <row r="86" spans="1:9" ht="13" x14ac:dyDescent="0.25">
      <c r="A86" s="104" t="s">
        <v>13</v>
      </c>
      <c r="B86" s="553" t="s">
        <v>103</v>
      </c>
      <c r="C86" s="553"/>
      <c r="D86" s="553"/>
      <c r="E86" s="553"/>
      <c r="F86" s="553"/>
      <c r="G86" s="553"/>
      <c r="H86" s="553"/>
      <c r="I86" s="25">
        <f>ROUND(H71*I85,2)</f>
        <v>0.17</v>
      </c>
    </row>
    <row r="87" spans="1:9" ht="13" x14ac:dyDescent="0.25">
      <c r="A87" s="578" t="s">
        <v>47</v>
      </c>
      <c r="B87" s="578"/>
      <c r="C87" s="578"/>
      <c r="D87" s="578"/>
      <c r="E87" s="578"/>
      <c r="F87" s="578"/>
      <c r="G87" s="578"/>
      <c r="H87" s="578"/>
      <c r="I87" s="25">
        <f>SUM(I85:I86)</f>
        <v>0.64217800000000014</v>
      </c>
    </row>
    <row r="88" spans="1:9" ht="14" x14ac:dyDescent="0.25">
      <c r="A88" s="581" t="s">
        <v>102</v>
      </c>
      <c r="B88" s="581"/>
      <c r="C88" s="581"/>
      <c r="D88" s="581"/>
      <c r="E88" s="581"/>
      <c r="F88" s="581"/>
      <c r="G88" s="581"/>
      <c r="H88" s="581"/>
      <c r="I88" s="581"/>
    </row>
    <row r="89" spans="1:9" ht="14" x14ac:dyDescent="0.25">
      <c r="A89" s="111" t="s">
        <v>70</v>
      </c>
      <c r="B89" s="581" t="s">
        <v>101</v>
      </c>
      <c r="C89" s="581"/>
      <c r="D89" s="581"/>
      <c r="E89" s="581"/>
      <c r="F89" s="581"/>
      <c r="G89" s="581"/>
      <c r="H89" s="581"/>
      <c r="I89" s="111" t="s">
        <v>16</v>
      </c>
    </row>
    <row r="90" spans="1:9" ht="13" x14ac:dyDescent="0.25">
      <c r="A90" s="104" t="s">
        <v>15</v>
      </c>
      <c r="B90" s="577" t="s">
        <v>100</v>
      </c>
      <c r="C90" s="577"/>
      <c r="D90" s="577"/>
      <c r="E90" s="577"/>
      <c r="F90" s="577"/>
      <c r="G90" s="577"/>
      <c r="H90" s="577"/>
      <c r="I90" s="72">
        <f>I35*0.42%</f>
        <v>2.8330680000000004</v>
      </c>
    </row>
    <row r="91" spans="1:9" ht="13" x14ac:dyDescent="0.25">
      <c r="A91" s="104" t="s">
        <v>13</v>
      </c>
      <c r="B91" s="577" t="s">
        <v>99</v>
      </c>
      <c r="C91" s="577"/>
      <c r="D91" s="577"/>
      <c r="E91" s="577"/>
      <c r="F91" s="577"/>
      <c r="G91" s="577"/>
      <c r="H91" s="577"/>
      <c r="I91" s="25">
        <f>I35*0.03%</f>
        <v>0.20236200000000001</v>
      </c>
    </row>
    <row r="92" spans="1:9" ht="13" x14ac:dyDescent="0.25">
      <c r="A92" s="104" t="s">
        <v>98</v>
      </c>
      <c r="B92" s="577" t="s">
        <v>97</v>
      </c>
      <c r="C92" s="577"/>
      <c r="D92" s="577"/>
      <c r="E92" s="577"/>
      <c r="F92" s="577"/>
      <c r="G92" s="577"/>
      <c r="H92" s="577"/>
      <c r="I92" s="25">
        <f>ROUND((0.08*0.4*0.05)*I35,2)</f>
        <v>1.08</v>
      </c>
    </row>
    <row r="93" spans="1:9" ht="13" x14ac:dyDescent="0.25">
      <c r="A93" s="104" t="s">
        <v>96</v>
      </c>
      <c r="B93" s="553" t="s">
        <v>95</v>
      </c>
      <c r="C93" s="553"/>
      <c r="D93" s="553"/>
      <c r="E93" s="553"/>
      <c r="F93" s="553"/>
      <c r="G93" s="553"/>
      <c r="H93" s="553"/>
      <c r="I93" s="71">
        <f>ROUND((1*0.08*0.1*0.05)*I35,2)</f>
        <v>0.27</v>
      </c>
    </row>
    <row r="94" spans="1:9" ht="13" x14ac:dyDescent="0.25">
      <c r="A94" s="104" t="s">
        <v>35</v>
      </c>
      <c r="B94" s="553" t="s">
        <v>190</v>
      </c>
      <c r="C94" s="553"/>
      <c r="D94" s="553"/>
      <c r="E94" s="553"/>
      <c r="F94" s="553"/>
      <c r="G94" s="553"/>
      <c r="H94" s="553"/>
      <c r="I94" s="25">
        <f xml:space="preserve"> I35*1.94%</f>
        <v>13.086076000000002</v>
      </c>
    </row>
    <row r="95" spans="1:9" ht="13" x14ac:dyDescent="0.25">
      <c r="A95" s="104" t="s">
        <v>32</v>
      </c>
      <c r="B95" s="577" t="s">
        <v>93</v>
      </c>
      <c r="C95" s="577"/>
      <c r="D95" s="577"/>
      <c r="E95" s="577"/>
      <c r="F95" s="577"/>
      <c r="G95" s="577"/>
      <c r="H95" s="577"/>
      <c r="I95" s="25">
        <f>I94*36.8%</f>
        <v>4.8156759680000008</v>
      </c>
    </row>
    <row r="96" spans="1:9" ht="13" x14ac:dyDescent="0.25">
      <c r="A96" s="104" t="s">
        <v>92</v>
      </c>
      <c r="B96" s="577" t="s">
        <v>91</v>
      </c>
      <c r="C96" s="577"/>
      <c r="D96" s="577"/>
      <c r="E96" s="577"/>
      <c r="F96" s="577"/>
      <c r="G96" s="577"/>
      <c r="H96" s="577"/>
      <c r="I96" s="25">
        <f>ROUND(1*0.08*0.4*I35,2)</f>
        <v>21.59</v>
      </c>
    </row>
    <row r="97" spans="1:9" ht="13" x14ac:dyDescent="0.25">
      <c r="A97" s="104" t="s">
        <v>90</v>
      </c>
      <c r="B97" s="553" t="s">
        <v>89</v>
      </c>
      <c r="C97" s="553"/>
      <c r="D97" s="553"/>
      <c r="E97" s="553"/>
      <c r="F97" s="553"/>
      <c r="G97" s="553"/>
      <c r="H97" s="553"/>
      <c r="I97" s="25">
        <f>ROUND(1*0.08*0.1*I35,2)</f>
        <v>5.4</v>
      </c>
    </row>
    <row r="98" spans="1:9" ht="13" x14ac:dyDescent="0.25">
      <c r="A98" s="578" t="s">
        <v>47</v>
      </c>
      <c r="B98" s="578"/>
      <c r="C98" s="578"/>
      <c r="D98" s="578"/>
      <c r="E98" s="578"/>
      <c r="F98" s="578"/>
      <c r="G98" s="578"/>
      <c r="H98" s="578"/>
      <c r="I98" s="25">
        <f>SUM(I90:I97)</f>
        <v>49.277181968000001</v>
      </c>
    </row>
    <row r="99" spans="1:9" ht="14" x14ac:dyDescent="0.25">
      <c r="A99" s="554" t="s">
        <v>88</v>
      </c>
      <c r="B99" s="554"/>
      <c r="C99" s="554"/>
      <c r="D99" s="554"/>
      <c r="E99" s="554"/>
      <c r="F99" s="554"/>
      <c r="G99" s="554"/>
      <c r="H99" s="554"/>
      <c r="I99" s="554"/>
    </row>
    <row r="100" spans="1:9" ht="14" x14ac:dyDescent="0.3">
      <c r="A100" s="41" t="s">
        <v>68</v>
      </c>
      <c r="B100" s="581" t="s">
        <v>87</v>
      </c>
      <c r="C100" s="581"/>
      <c r="D100" s="581"/>
      <c r="E100" s="581"/>
      <c r="F100" s="581"/>
      <c r="G100" s="581"/>
      <c r="H100" s="581"/>
      <c r="I100" s="41" t="s">
        <v>16</v>
      </c>
    </row>
    <row r="101" spans="1:9" ht="13" x14ac:dyDescent="0.3">
      <c r="A101" s="102" t="s">
        <v>15</v>
      </c>
      <c r="B101" s="577" t="s">
        <v>86</v>
      </c>
      <c r="C101" s="577"/>
      <c r="D101" s="577"/>
      <c r="E101" s="577"/>
      <c r="F101" s="577"/>
      <c r="G101" s="577"/>
      <c r="H101" s="577"/>
      <c r="I101" s="25">
        <f>I35*8.33%</f>
        <v>56.189182000000002</v>
      </c>
    </row>
    <row r="102" spans="1:9" ht="13" x14ac:dyDescent="0.3">
      <c r="A102" s="102" t="s">
        <v>13</v>
      </c>
      <c r="B102" s="577" t="s">
        <v>191</v>
      </c>
      <c r="C102" s="577"/>
      <c r="D102" s="577"/>
      <c r="E102" s="577"/>
      <c r="F102" s="577"/>
      <c r="G102" s="577"/>
      <c r="H102" s="577"/>
      <c r="I102" s="40">
        <f>I35*1%</f>
        <v>6.745400000000001</v>
      </c>
    </row>
    <row r="103" spans="1:9" ht="13" x14ac:dyDescent="0.3">
      <c r="A103" s="102" t="s">
        <v>12</v>
      </c>
      <c r="B103" s="577" t="s">
        <v>180</v>
      </c>
      <c r="C103" s="577"/>
      <c r="D103" s="577"/>
      <c r="E103" s="577"/>
      <c r="F103" s="577"/>
      <c r="G103" s="577"/>
      <c r="H103" s="577"/>
      <c r="I103" s="40">
        <f>I35*0.02%</f>
        <v>0.13490800000000003</v>
      </c>
    </row>
    <row r="104" spans="1:9" ht="13" x14ac:dyDescent="0.3">
      <c r="A104" s="102" t="s">
        <v>35</v>
      </c>
      <c r="B104" s="577" t="s">
        <v>192</v>
      </c>
      <c r="C104" s="577"/>
      <c r="D104" s="577"/>
      <c r="E104" s="577"/>
      <c r="F104" s="577"/>
      <c r="G104" s="577"/>
      <c r="H104" s="577"/>
      <c r="I104" s="40">
        <f>I35*0.05%</f>
        <v>0.33727000000000007</v>
      </c>
    </row>
    <row r="105" spans="1:9" ht="13" x14ac:dyDescent="0.3">
      <c r="A105" s="102" t="s">
        <v>32</v>
      </c>
      <c r="B105" s="577" t="s">
        <v>193</v>
      </c>
      <c r="C105" s="577"/>
      <c r="D105" s="577"/>
      <c r="E105" s="577"/>
      <c r="F105" s="577"/>
      <c r="G105" s="577"/>
      <c r="H105" s="577"/>
      <c r="I105" s="37">
        <f>I35*0.28%</f>
        <v>1.8887120000000004</v>
      </c>
    </row>
    <row r="106" spans="1:9" ht="13" x14ac:dyDescent="0.3">
      <c r="A106" s="102" t="s">
        <v>81</v>
      </c>
      <c r="B106" s="577" t="s">
        <v>65</v>
      </c>
      <c r="C106" s="577"/>
      <c r="D106" s="577"/>
      <c r="E106" s="577"/>
      <c r="F106" s="577"/>
      <c r="G106" s="577"/>
      <c r="H106" s="577"/>
      <c r="I106" s="37"/>
    </row>
    <row r="107" spans="1:9" ht="13" x14ac:dyDescent="0.3">
      <c r="A107" s="578" t="s">
        <v>80</v>
      </c>
      <c r="B107" s="578"/>
      <c r="C107" s="578"/>
      <c r="D107" s="578"/>
      <c r="E107" s="578"/>
      <c r="F107" s="578"/>
      <c r="G107" s="578"/>
      <c r="H107" s="578"/>
      <c r="I107" s="37">
        <f>SUM(I101:I106)</f>
        <v>65.295472000000004</v>
      </c>
    </row>
    <row r="108" spans="1:9" ht="13" x14ac:dyDescent="0.3">
      <c r="A108" s="105" t="s">
        <v>79</v>
      </c>
      <c r="B108" s="577" t="s">
        <v>78</v>
      </c>
      <c r="C108" s="577"/>
      <c r="D108" s="577"/>
      <c r="E108" s="577"/>
      <c r="F108" s="577"/>
      <c r="G108" s="577"/>
      <c r="H108" s="577"/>
      <c r="I108" s="37">
        <f>ROUND(H71*I107,2)</f>
        <v>24.03</v>
      </c>
    </row>
    <row r="109" spans="1:9" ht="13" x14ac:dyDescent="0.25">
      <c r="A109" s="578" t="s">
        <v>47</v>
      </c>
      <c r="B109" s="578"/>
      <c r="C109" s="578"/>
      <c r="D109" s="578"/>
      <c r="E109" s="578"/>
      <c r="F109" s="578"/>
      <c r="G109" s="578"/>
      <c r="H109" s="578"/>
      <c r="I109" s="25">
        <f>SUM(I107:I108)</f>
        <v>89.325472000000005</v>
      </c>
    </row>
    <row r="110" spans="1:9" ht="14" x14ac:dyDescent="0.25">
      <c r="A110" s="581" t="s">
        <v>77</v>
      </c>
      <c r="B110" s="581"/>
      <c r="C110" s="581"/>
      <c r="D110" s="581"/>
      <c r="E110" s="581"/>
      <c r="F110" s="581"/>
      <c r="G110" s="581"/>
      <c r="H110" s="581"/>
      <c r="I110" s="581"/>
    </row>
    <row r="111" spans="1:9" ht="14" x14ac:dyDescent="0.25">
      <c r="A111" s="111">
        <v>4</v>
      </c>
      <c r="B111" s="554" t="s">
        <v>34</v>
      </c>
      <c r="C111" s="554"/>
      <c r="D111" s="554"/>
      <c r="E111" s="554"/>
      <c r="F111" s="554"/>
      <c r="G111" s="554"/>
      <c r="H111" s="554"/>
      <c r="I111" s="111" t="s">
        <v>16</v>
      </c>
    </row>
    <row r="112" spans="1:9" ht="13" x14ac:dyDescent="0.25">
      <c r="A112" s="104" t="s">
        <v>76</v>
      </c>
      <c r="B112" s="553" t="s">
        <v>75</v>
      </c>
      <c r="C112" s="553"/>
      <c r="D112" s="553"/>
      <c r="E112" s="553"/>
      <c r="F112" s="553"/>
      <c r="G112" s="553"/>
      <c r="H112" s="553"/>
      <c r="I112" s="25">
        <f>I71</f>
        <v>248.23071999999999</v>
      </c>
    </row>
    <row r="113" spans="1:9" ht="13" x14ac:dyDescent="0.25">
      <c r="A113" s="104" t="s">
        <v>74</v>
      </c>
      <c r="B113" s="553" t="s">
        <v>73</v>
      </c>
      <c r="C113" s="553"/>
      <c r="D113" s="553"/>
      <c r="E113" s="553"/>
      <c r="F113" s="553"/>
      <c r="G113" s="553"/>
      <c r="H113" s="553"/>
      <c r="I113" s="25">
        <f>I81</f>
        <v>102.521394</v>
      </c>
    </row>
    <row r="114" spans="1:9" ht="13" x14ac:dyDescent="0.25">
      <c r="A114" s="104" t="s">
        <v>72</v>
      </c>
      <c r="B114" s="553" t="s">
        <v>71</v>
      </c>
      <c r="C114" s="553"/>
      <c r="D114" s="553"/>
      <c r="E114" s="553"/>
      <c r="F114" s="553"/>
      <c r="G114" s="553"/>
      <c r="H114" s="553"/>
      <c r="I114" s="25">
        <f>I87</f>
        <v>0.64217800000000014</v>
      </c>
    </row>
    <row r="115" spans="1:9" ht="13" x14ac:dyDescent="0.25">
      <c r="A115" s="104" t="s">
        <v>70</v>
      </c>
      <c r="B115" s="553" t="s">
        <v>69</v>
      </c>
      <c r="C115" s="553"/>
      <c r="D115" s="553"/>
      <c r="E115" s="553"/>
      <c r="F115" s="553"/>
      <c r="G115" s="553"/>
      <c r="H115" s="553"/>
      <c r="I115" s="25">
        <f>I98</f>
        <v>49.277181968000001</v>
      </c>
    </row>
    <row r="116" spans="1:9" ht="13" x14ac:dyDescent="0.25">
      <c r="A116" s="104" t="s">
        <v>68</v>
      </c>
      <c r="B116" s="553" t="s">
        <v>67</v>
      </c>
      <c r="C116" s="553"/>
      <c r="D116" s="553"/>
      <c r="E116" s="553"/>
      <c r="F116" s="553"/>
      <c r="G116" s="553"/>
      <c r="H116" s="553"/>
      <c r="I116" s="25">
        <f>I109</f>
        <v>89.325472000000005</v>
      </c>
    </row>
    <row r="117" spans="1:9" ht="13" x14ac:dyDescent="0.25">
      <c r="A117" s="104" t="s">
        <v>66</v>
      </c>
      <c r="B117" s="553" t="s">
        <v>65</v>
      </c>
      <c r="C117" s="553"/>
      <c r="D117" s="553"/>
      <c r="E117" s="553"/>
      <c r="F117" s="553"/>
      <c r="G117" s="553"/>
      <c r="H117" s="553"/>
      <c r="I117" s="25">
        <v>0</v>
      </c>
    </row>
    <row r="118" spans="1:9" ht="13" x14ac:dyDescent="0.25">
      <c r="A118" s="578" t="s">
        <v>47</v>
      </c>
      <c r="B118" s="578"/>
      <c r="C118" s="578"/>
      <c r="D118" s="578"/>
      <c r="E118" s="578"/>
      <c r="F118" s="578"/>
      <c r="G118" s="578"/>
      <c r="H118" s="578"/>
      <c r="I118" s="25">
        <f>SUM(I112:I117)</f>
        <v>489.99694596799998</v>
      </c>
    </row>
    <row r="119" spans="1:9" ht="13" x14ac:dyDescent="0.25">
      <c r="A119" s="560" t="s">
        <v>64</v>
      </c>
      <c r="B119" s="560"/>
      <c r="C119" s="560"/>
      <c r="D119" s="560"/>
      <c r="E119" s="560"/>
      <c r="F119" s="560"/>
      <c r="G119" s="560"/>
      <c r="H119" s="560"/>
      <c r="I119" s="560"/>
    </row>
    <row r="120" spans="1:9" ht="14" x14ac:dyDescent="0.25">
      <c r="A120" s="111">
        <v>5</v>
      </c>
      <c r="B120" s="581" t="s">
        <v>63</v>
      </c>
      <c r="C120" s="581"/>
      <c r="D120" s="581"/>
      <c r="E120" s="581"/>
      <c r="F120" s="581"/>
      <c r="G120" s="581"/>
      <c r="H120" s="111" t="s">
        <v>62</v>
      </c>
      <c r="I120" s="34" t="s">
        <v>16</v>
      </c>
    </row>
    <row r="121" spans="1:9" ht="13" x14ac:dyDescent="0.25">
      <c r="A121" s="582" t="s">
        <v>61</v>
      </c>
      <c r="B121" s="582"/>
      <c r="C121" s="582"/>
      <c r="D121" s="582"/>
      <c r="E121" s="582"/>
      <c r="F121" s="582"/>
      <c r="G121" s="582"/>
      <c r="H121" s="33" t="s">
        <v>49</v>
      </c>
      <c r="I121" s="23">
        <f>SUM(I35+I47+I57+I118)</f>
        <v>1413.336945968</v>
      </c>
    </row>
    <row r="122" spans="1:9" ht="13" x14ac:dyDescent="0.25">
      <c r="A122" s="104" t="s">
        <v>15</v>
      </c>
      <c r="B122" s="577" t="s">
        <v>60</v>
      </c>
      <c r="C122" s="577"/>
      <c r="D122" s="577"/>
      <c r="E122" s="577"/>
      <c r="F122" s="577"/>
      <c r="G122" s="577"/>
      <c r="H122" s="32">
        <v>1.32E-2</v>
      </c>
      <c r="I122" s="25">
        <v>21.92</v>
      </c>
    </row>
    <row r="123" spans="1:9" ht="13" x14ac:dyDescent="0.25">
      <c r="A123" s="582" t="s">
        <v>59</v>
      </c>
      <c r="B123" s="582"/>
      <c r="C123" s="582"/>
      <c r="D123" s="582"/>
      <c r="E123" s="582"/>
      <c r="F123" s="582"/>
      <c r="G123" s="582"/>
      <c r="H123" s="31" t="s">
        <v>49</v>
      </c>
      <c r="I123" s="23">
        <f>SUM(I35+I47+I57+I118+I122)</f>
        <v>1435.2569459680001</v>
      </c>
    </row>
    <row r="124" spans="1:9" ht="13" x14ac:dyDescent="0.25">
      <c r="A124" s="104" t="s">
        <v>13</v>
      </c>
      <c r="B124" s="577" t="s">
        <v>58</v>
      </c>
      <c r="C124" s="577"/>
      <c r="D124" s="577"/>
      <c r="E124" s="577"/>
      <c r="F124" s="577"/>
      <c r="G124" s="577"/>
      <c r="H124" s="32">
        <v>4.2999999999999997E-2</v>
      </c>
      <c r="I124" s="25">
        <v>70</v>
      </c>
    </row>
    <row r="125" spans="1:9" ht="13" x14ac:dyDescent="0.25">
      <c r="A125" s="582" t="s">
        <v>57</v>
      </c>
      <c r="B125" s="582"/>
      <c r="C125" s="582"/>
      <c r="D125" s="582"/>
      <c r="E125" s="582"/>
      <c r="F125" s="582"/>
      <c r="G125" s="582"/>
      <c r="H125" s="31" t="s">
        <v>49</v>
      </c>
      <c r="I125" s="23">
        <f>SUM(I35+I47+I57+I118+I122+I124)</f>
        <v>1505.2569459680001</v>
      </c>
    </row>
    <row r="126" spans="1:9" ht="13" x14ac:dyDescent="0.25">
      <c r="A126" s="104" t="s">
        <v>12</v>
      </c>
      <c r="B126" s="577" t="s">
        <v>56</v>
      </c>
      <c r="C126" s="577"/>
      <c r="D126" s="577"/>
      <c r="E126" s="577"/>
      <c r="F126" s="577"/>
      <c r="G126" s="577"/>
      <c r="H126" s="30" t="s">
        <v>49</v>
      </c>
      <c r="I126" s="28" t="s">
        <v>49</v>
      </c>
    </row>
    <row r="127" spans="1:9" ht="13" x14ac:dyDescent="0.25">
      <c r="A127" s="104"/>
      <c r="B127" s="577" t="s">
        <v>55</v>
      </c>
      <c r="C127" s="577"/>
      <c r="D127" s="577"/>
      <c r="E127" s="577"/>
      <c r="F127" s="577"/>
      <c r="G127" s="577"/>
      <c r="H127" s="30" t="s">
        <v>49</v>
      </c>
      <c r="I127" s="28" t="s">
        <v>49</v>
      </c>
    </row>
    <row r="128" spans="1:9" ht="13" x14ac:dyDescent="0.25">
      <c r="A128" s="104"/>
      <c r="B128" s="583" t="s">
        <v>54</v>
      </c>
      <c r="C128" s="583"/>
      <c r="D128" s="583"/>
      <c r="E128" s="583"/>
      <c r="F128" s="583"/>
      <c r="G128" s="583"/>
      <c r="H128" s="26">
        <v>0.03</v>
      </c>
      <c r="I128" s="25">
        <v>48.38</v>
      </c>
    </row>
    <row r="129" spans="1:9" ht="13" x14ac:dyDescent="0.25">
      <c r="A129" s="104"/>
      <c r="B129" s="583" t="s">
        <v>53</v>
      </c>
      <c r="C129" s="583"/>
      <c r="D129" s="583"/>
      <c r="E129" s="583"/>
      <c r="F129" s="583"/>
      <c r="G129" s="583"/>
      <c r="H129" s="26">
        <v>6.4999999999999997E-3</v>
      </c>
      <c r="I129" s="25">
        <v>10.48</v>
      </c>
    </row>
    <row r="130" spans="1:9" ht="13" x14ac:dyDescent="0.25">
      <c r="A130" s="104"/>
      <c r="B130" s="582" t="s">
        <v>52</v>
      </c>
      <c r="C130" s="582"/>
      <c r="D130" s="582"/>
      <c r="E130" s="582"/>
      <c r="F130" s="582"/>
      <c r="G130" s="582"/>
      <c r="H130" s="29" t="s">
        <v>49</v>
      </c>
      <c r="I130" s="28" t="s">
        <v>49</v>
      </c>
    </row>
    <row r="131" spans="1:9" ht="13" x14ac:dyDescent="0.25">
      <c r="A131" s="104"/>
      <c r="B131" s="584" t="s">
        <v>51</v>
      </c>
      <c r="C131" s="584"/>
      <c r="D131" s="584"/>
      <c r="E131" s="584"/>
      <c r="F131" s="584"/>
      <c r="G131" s="584"/>
      <c r="H131" s="29" t="s">
        <v>49</v>
      </c>
      <c r="I131" s="28" t="s">
        <v>49</v>
      </c>
    </row>
    <row r="132" spans="1:9" ht="13" x14ac:dyDescent="0.25">
      <c r="A132" s="104"/>
      <c r="B132" s="573" t="s">
        <v>50</v>
      </c>
      <c r="C132" s="573"/>
      <c r="D132" s="573"/>
      <c r="E132" s="573"/>
      <c r="F132" s="573"/>
      <c r="G132" s="573"/>
      <c r="H132" s="29" t="s">
        <v>49</v>
      </c>
      <c r="I132" s="28" t="s">
        <v>49</v>
      </c>
    </row>
    <row r="133" spans="1:9" ht="13" x14ac:dyDescent="0.25">
      <c r="A133" s="104"/>
      <c r="B133" s="583" t="s">
        <v>179</v>
      </c>
      <c r="C133" s="583"/>
      <c r="D133" s="583"/>
      <c r="E133" s="583"/>
      <c r="F133" s="583"/>
      <c r="G133" s="583"/>
      <c r="H133" s="26">
        <v>0.03</v>
      </c>
      <c r="I133" s="25">
        <v>48.38</v>
      </c>
    </row>
    <row r="134" spans="1:9" ht="13" x14ac:dyDescent="0.25">
      <c r="A134" s="578" t="s">
        <v>47</v>
      </c>
      <c r="B134" s="578"/>
      <c r="C134" s="578"/>
      <c r="D134" s="578"/>
      <c r="E134" s="578"/>
      <c r="F134" s="578"/>
      <c r="G134" s="578"/>
      <c r="H134" s="578"/>
      <c r="I134" s="25">
        <f>I122+I124+I128+I129+I133</f>
        <v>199.16</v>
      </c>
    </row>
    <row r="135" spans="1:9" ht="13" x14ac:dyDescent="0.25">
      <c r="A135" s="578"/>
      <c r="B135" s="578"/>
      <c r="C135" s="578"/>
      <c r="D135" s="578"/>
      <c r="E135" s="578"/>
      <c r="F135" s="578"/>
      <c r="G135" s="578"/>
      <c r="H135" s="578"/>
      <c r="I135" s="578"/>
    </row>
    <row r="136" spans="1:9" ht="13" x14ac:dyDescent="0.25">
      <c r="A136" s="589" t="s">
        <v>46</v>
      </c>
      <c r="B136" s="589"/>
      <c r="C136" s="589"/>
      <c r="D136" s="589"/>
      <c r="E136" s="589"/>
      <c r="F136" s="589"/>
      <c r="G136" s="589"/>
      <c r="H136" s="24">
        <f>SUM(H128:H133)</f>
        <v>6.6500000000000004E-2</v>
      </c>
      <c r="I136" s="23">
        <f>SUM(I128:I133)</f>
        <v>107.24000000000001</v>
      </c>
    </row>
    <row r="137" spans="1:9" x14ac:dyDescent="0.25">
      <c r="A137" s="590" t="s">
        <v>45</v>
      </c>
      <c r="B137" s="590"/>
      <c r="C137" s="591" t="s">
        <v>44</v>
      </c>
      <c r="D137" s="591"/>
      <c r="E137" s="591"/>
      <c r="F137" s="591"/>
      <c r="G137" s="591"/>
      <c r="H137" s="591"/>
      <c r="I137" s="591"/>
    </row>
    <row r="138" spans="1:9" x14ac:dyDescent="0.25">
      <c r="A138" s="590"/>
      <c r="B138" s="590"/>
      <c r="C138" s="592" t="s">
        <v>43</v>
      </c>
      <c r="D138" s="592"/>
      <c r="E138" s="592"/>
      <c r="F138" s="592"/>
      <c r="G138" s="592"/>
      <c r="H138" s="592"/>
      <c r="I138" s="592"/>
    </row>
    <row r="139" spans="1:9" x14ac:dyDescent="0.25">
      <c r="A139" s="590"/>
      <c r="B139" s="590"/>
      <c r="C139" s="593" t="s">
        <v>42</v>
      </c>
      <c r="D139" s="593"/>
      <c r="E139" s="593"/>
      <c r="F139" s="593"/>
      <c r="G139" s="593"/>
      <c r="H139" s="593"/>
      <c r="I139" s="593"/>
    </row>
    <row r="140" spans="1:9" x14ac:dyDescent="0.25">
      <c r="A140" s="585"/>
      <c r="B140" s="585"/>
      <c r="C140" s="585"/>
      <c r="D140" s="585"/>
      <c r="E140" s="585"/>
      <c r="F140" s="585"/>
      <c r="G140" s="585"/>
      <c r="H140" s="585"/>
      <c r="I140" s="585"/>
    </row>
    <row r="141" spans="1:9" ht="13" x14ac:dyDescent="0.25">
      <c r="A141" s="553" t="s">
        <v>41</v>
      </c>
      <c r="B141" s="553"/>
      <c r="C141" s="553"/>
      <c r="D141" s="553"/>
      <c r="E141" s="553"/>
      <c r="F141" s="553"/>
      <c r="G141" s="553"/>
      <c r="H141" s="553"/>
      <c r="I141" s="553"/>
    </row>
    <row r="142" spans="1:9" ht="13" x14ac:dyDescent="0.25">
      <c r="A142" s="578"/>
      <c r="B142" s="578"/>
      <c r="C142" s="578"/>
      <c r="D142" s="578"/>
      <c r="E142" s="578"/>
      <c r="F142" s="578"/>
      <c r="G142" s="578"/>
      <c r="H142" s="578"/>
      <c r="I142" s="578"/>
    </row>
    <row r="143" spans="1:9" ht="15.5" x14ac:dyDescent="0.25">
      <c r="A143" s="586" t="s">
        <v>40</v>
      </c>
      <c r="B143" s="586"/>
      <c r="C143" s="586"/>
      <c r="D143" s="586"/>
      <c r="E143" s="586"/>
      <c r="F143" s="586"/>
      <c r="G143" s="586"/>
      <c r="H143" s="586"/>
      <c r="I143" s="586"/>
    </row>
    <row r="144" spans="1:9" ht="14" x14ac:dyDescent="0.25">
      <c r="A144" s="587" t="s">
        <v>39</v>
      </c>
      <c r="B144" s="587"/>
      <c r="C144" s="587"/>
      <c r="D144" s="587"/>
      <c r="E144" s="587"/>
      <c r="F144" s="587"/>
      <c r="G144" s="587"/>
      <c r="H144" s="587"/>
      <c r="I144" s="103" t="s">
        <v>16</v>
      </c>
    </row>
    <row r="145" spans="1:9" ht="13" x14ac:dyDescent="0.25">
      <c r="A145" s="107" t="s">
        <v>15</v>
      </c>
      <c r="B145" s="588" t="s">
        <v>38</v>
      </c>
      <c r="C145" s="588"/>
      <c r="D145" s="588"/>
      <c r="E145" s="588"/>
      <c r="F145" s="588"/>
      <c r="G145" s="588"/>
      <c r="H145" s="588"/>
      <c r="I145" s="20">
        <f>I35</f>
        <v>674.54000000000008</v>
      </c>
    </row>
    <row r="146" spans="1:9" ht="13" x14ac:dyDescent="0.25">
      <c r="A146" s="107" t="s">
        <v>13</v>
      </c>
      <c r="B146" s="588" t="s">
        <v>37</v>
      </c>
      <c r="C146" s="588"/>
      <c r="D146" s="588"/>
      <c r="E146" s="588"/>
      <c r="F146" s="588"/>
      <c r="G146" s="588"/>
      <c r="H146" s="588"/>
      <c r="I146" s="20">
        <f>I47</f>
        <v>228.79999999999998</v>
      </c>
    </row>
    <row r="147" spans="1:9" ht="13" x14ac:dyDescent="0.25">
      <c r="A147" s="107" t="s">
        <v>12</v>
      </c>
      <c r="B147" s="588" t="s">
        <v>36</v>
      </c>
      <c r="C147" s="588"/>
      <c r="D147" s="588"/>
      <c r="E147" s="588"/>
      <c r="F147" s="588"/>
      <c r="G147" s="588"/>
      <c r="H147" s="588"/>
      <c r="I147" s="20">
        <f>I57</f>
        <v>20</v>
      </c>
    </row>
    <row r="148" spans="1:9" ht="13" x14ac:dyDescent="0.25">
      <c r="A148" s="107" t="s">
        <v>35</v>
      </c>
      <c r="B148" s="588" t="s">
        <v>34</v>
      </c>
      <c r="C148" s="588"/>
      <c r="D148" s="588"/>
      <c r="E148" s="588"/>
      <c r="F148" s="588"/>
      <c r="G148" s="588"/>
      <c r="H148" s="588"/>
      <c r="I148" s="20">
        <f>I118</f>
        <v>489.99694596799998</v>
      </c>
    </row>
    <row r="149" spans="1:9" ht="13" x14ac:dyDescent="0.25">
      <c r="A149" s="598" t="s">
        <v>33</v>
      </c>
      <c r="B149" s="598"/>
      <c r="C149" s="598"/>
      <c r="D149" s="598"/>
      <c r="E149" s="598"/>
      <c r="F149" s="598"/>
      <c r="G149" s="598"/>
      <c r="H149" s="598"/>
      <c r="I149" s="20">
        <f>SUM(I145:I148)</f>
        <v>1413.336945968</v>
      </c>
    </row>
    <row r="150" spans="1:9" ht="13" x14ac:dyDescent="0.25">
      <c r="A150" s="21" t="s">
        <v>32</v>
      </c>
      <c r="B150" s="588" t="s">
        <v>31</v>
      </c>
      <c r="C150" s="588"/>
      <c r="D150" s="588"/>
      <c r="E150" s="588"/>
      <c r="F150" s="588"/>
      <c r="G150" s="588"/>
      <c r="H150" s="588"/>
      <c r="I150" s="20">
        <v>207.96</v>
      </c>
    </row>
    <row r="151" spans="1:9" ht="13" x14ac:dyDescent="0.25">
      <c r="A151" s="598" t="s">
        <v>30</v>
      </c>
      <c r="B151" s="598"/>
      <c r="C151" s="598"/>
      <c r="D151" s="598"/>
      <c r="E151" s="598"/>
      <c r="F151" s="598"/>
      <c r="G151" s="598"/>
      <c r="H151" s="598"/>
      <c r="I151" s="20">
        <v>1612.5</v>
      </c>
    </row>
    <row r="152" spans="1:9" ht="14.5" x14ac:dyDescent="0.25">
      <c r="A152" s="594" t="s">
        <v>29</v>
      </c>
      <c r="B152" s="594"/>
      <c r="C152" s="594"/>
      <c r="D152" s="594"/>
      <c r="E152" s="594"/>
      <c r="F152" s="594"/>
      <c r="G152" s="594"/>
      <c r="H152" s="594"/>
      <c r="I152" s="594"/>
    </row>
    <row r="153" spans="1:9" ht="15.5" x14ac:dyDescent="0.25">
      <c r="A153" s="586" t="s">
        <v>28</v>
      </c>
      <c r="B153" s="586"/>
      <c r="C153" s="586"/>
      <c r="D153" s="586"/>
      <c r="E153" s="586"/>
      <c r="F153" s="586"/>
      <c r="G153" s="586"/>
      <c r="H153" s="586"/>
      <c r="I153" s="586"/>
    </row>
    <row r="154" spans="1:9" ht="69" x14ac:dyDescent="0.25">
      <c r="A154" s="595" t="s">
        <v>27</v>
      </c>
      <c r="B154" s="595"/>
      <c r="C154" s="580" t="s">
        <v>26</v>
      </c>
      <c r="D154" s="580"/>
      <c r="E154" s="19" t="s">
        <v>25</v>
      </c>
      <c r="F154" s="580" t="s">
        <v>24</v>
      </c>
      <c r="G154" s="580"/>
      <c r="H154" s="103" t="s">
        <v>23</v>
      </c>
      <c r="I154" s="103" t="s">
        <v>22</v>
      </c>
    </row>
    <row r="155" spans="1:9" x14ac:dyDescent="0.25">
      <c r="A155" s="621" t="s">
        <v>197</v>
      </c>
      <c r="B155" s="596"/>
      <c r="C155" s="619">
        <v>1612.5</v>
      </c>
      <c r="D155" s="597"/>
      <c r="E155" s="18">
        <v>1</v>
      </c>
      <c r="F155" s="619">
        <v>1612.5</v>
      </c>
      <c r="G155" s="597"/>
      <c r="H155" s="16">
        <v>1</v>
      </c>
      <c r="I155" s="108">
        <v>1612.5</v>
      </c>
    </row>
    <row r="156" spans="1:9" ht="13" x14ac:dyDescent="0.25">
      <c r="A156" s="603" t="s">
        <v>20</v>
      </c>
      <c r="B156" s="603"/>
      <c r="C156" s="603"/>
      <c r="D156" s="603"/>
      <c r="E156" s="603"/>
      <c r="F156" s="603"/>
      <c r="G156" s="603"/>
      <c r="H156" s="603"/>
      <c r="I156" s="108">
        <f>SUM(I155)</f>
        <v>1612.5</v>
      </c>
    </row>
    <row r="157" spans="1:9" ht="15.5" x14ac:dyDescent="0.25">
      <c r="A157" s="586" t="s">
        <v>19</v>
      </c>
      <c r="B157" s="586"/>
      <c r="C157" s="586"/>
      <c r="D157" s="586"/>
      <c r="E157" s="586"/>
      <c r="F157" s="586"/>
      <c r="G157" s="586"/>
      <c r="H157" s="586"/>
      <c r="I157" s="586"/>
    </row>
    <row r="158" spans="1:9" ht="15.5" x14ac:dyDescent="0.25">
      <c r="A158" s="586" t="s">
        <v>18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13" x14ac:dyDescent="0.25">
      <c r="A159" s="580" t="s">
        <v>17</v>
      </c>
      <c r="B159" s="580"/>
      <c r="C159" s="580"/>
      <c r="D159" s="580"/>
      <c r="E159" s="580"/>
      <c r="F159" s="580"/>
      <c r="G159" s="580"/>
      <c r="H159" s="580"/>
      <c r="I159" s="103" t="s">
        <v>16</v>
      </c>
    </row>
    <row r="160" spans="1:9" x14ac:dyDescent="0.25">
      <c r="A160" s="106" t="s">
        <v>15</v>
      </c>
      <c r="B160" s="583" t="s">
        <v>14</v>
      </c>
      <c r="C160" s="583"/>
      <c r="D160" s="583"/>
      <c r="E160" s="583"/>
      <c r="F160" s="583"/>
      <c r="G160" s="583"/>
      <c r="H160" s="583"/>
      <c r="I160" s="16">
        <v>20</v>
      </c>
    </row>
    <row r="161" spans="1:9" x14ac:dyDescent="0.25">
      <c r="A161" s="106" t="s">
        <v>13</v>
      </c>
      <c r="B161" s="583" t="s">
        <v>9</v>
      </c>
      <c r="C161" s="583"/>
      <c r="D161" s="583"/>
      <c r="E161" s="583"/>
      <c r="F161" s="583"/>
      <c r="G161" s="583"/>
      <c r="H161" s="583"/>
      <c r="I161" s="108">
        <v>1612.5</v>
      </c>
    </row>
    <row r="162" spans="1:9" x14ac:dyDescent="0.25">
      <c r="A162" s="106" t="s">
        <v>12</v>
      </c>
      <c r="B162" s="583" t="s">
        <v>11</v>
      </c>
      <c r="C162" s="583"/>
      <c r="D162" s="583"/>
      <c r="E162" s="583"/>
      <c r="F162" s="583"/>
      <c r="G162" s="583"/>
      <c r="H162" s="583"/>
      <c r="I162" s="108">
        <v>32250</v>
      </c>
    </row>
    <row r="163" spans="1:9" x14ac:dyDescent="0.25">
      <c r="A163" s="599"/>
      <c r="B163" s="599"/>
      <c r="C163" s="599"/>
      <c r="D163" s="599"/>
      <c r="E163" s="599"/>
      <c r="F163" s="599"/>
      <c r="G163" s="599"/>
      <c r="H163" s="599"/>
      <c r="I163" s="599"/>
    </row>
    <row r="164" spans="1:9" x14ac:dyDescent="0.25">
      <c r="A164" s="596" t="s">
        <v>10</v>
      </c>
      <c r="B164" s="596"/>
      <c r="C164" s="596"/>
      <c r="D164" s="596"/>
      <c r="E164" s="596"/>
      <c r="F164" s="596"/>
      <c r="G164" s="596"/>
      <c r="H164" s="596"/>
      <c r="I164" s="596"/>
    </row>
    <row r="165" spans="1:9" ht="13" x14ac:dyDescent="0.3">
      <c r="A165" s="13"/>
      <c r="B165" s="13"/>
      <c r="C165" s="13"/>
      <c r="D165" s="13"/>
      <c r="E165" s="13"/>
      <c r="F165" s="13"/>
      <c r="G165" s="13"/>
      <c r="H165" s="12"/>
      <c r="I165" s="12"/>
    </row>
    <row r="166" spans="1:9" ht="13" x14ac:dyDescent="0.3">
      <c r="A166" s="600"/>
      <c r="B166" s="600"/>
      <c r="C166" s="600"/>
      <c r="D166" s="600"/>
      <c r="E166" s="600"/>
      <c r="F166" s="600"/>
      <c r="G166" s="600"/>
      <c r="H166" s="600"/>
      <c r="I166" s="600"/>
    </row>
    <row r="167" spans="1:9" ht="18" x14ac:dyDescent="0.25">
      <c r="A167" s="601" t="s">
        <v>9</v>
      </c>
      <c r="B167" s="601"/>
      <c r="C167" s="601"/>
      <c r="D167" s="601"/>
      <c r="E167" s="601"/>
      <c r="F167" s="601"/>
      <c r="G167" s="602">
        <v>1612.5</v>
      </c>
      <c r="H167" s="602"/>
      <c r="I167" s="602"/>
    </row>
    <row r="168" spans="1:9" ht="18" x14ac:dyDescent="0.4">
      <c r="A168" s="607"/>
      <c r="B168" s="607"/>
      <c r="C168" s="607"/>
      <c r="D168" s="607"/>
      <c r="E168" s="607"/>
      <c r="F168" s="607"/>
      <c r="G168" s="607"/>
      <c r="H168" s="607"/>
      <c r="I168" s="607"/>
    </row>
    <row r="169" spans="1:9" ht="18" x14ac:dyDescent="0.25">
      <c r="A169" s="601" t="s">
        <v>8</v>
      </c>
      <c r="B169" s="601"/>
      <c r="C169" s="601"/>
      <c r="D169" s="601"/>
      <c r="E169" s="601"/>
      <c r="F169" s="601"/>
      <c r="G169" s="608">
        <f>H14</f>
        <v>20</v>
      </c>
      <c r="H169" s="608"/>
      <c r="I169" s="608"/>
    </row>
    <row r="170" spans="1:9" ht="18" x14ac:dyDescent="0.25">
      <c r="A170" s="609"/>
      <c r="B170" s="609"/>
      <c r="C170" s="609"/>
      <c r="D170" s="609"/>
      <c r="E170" s="609"/>
      <c r="F170" s="609"/>
      <c r="G170" s="609"/>
      <c r="H170" s="609"/>
      <c r="I170" s="609"/>
    </row>
    <row r="171" spans="1:9" ht="18" x14ac:dyDescent="0.25">
      <c r="A171" s="610" t="s">
        <v>7</v>
      </c>
      <c r="B171" s="610"/>
      <c r="C171" s="610"/>
      <c r="D171" s="610"/>
      <c r="E171" s="610"/>
      <c r="F171" s="610"/>
      <c r="G171" s="611">
        <v>32250</v>
      </c>
      <c r="H171" s="611"/>
      <c r="I171" s="611"/>
    </row>
    <row r="172" spans="1:9" ht="13" x14ac:dyDescent="0.25">
      <c r="A172" s="570"/>
      <c r="B172" s="570"/>
      <c r="C172" s="570"/>
      <c r="D172" s="570"/>
      <c r="E172" s="570"/>
      <c r="F172" s="570"/>
      <c r="G172" s="570"/>
      <c r="H172" s="570"/>
      <c r="I172" s="570"/>
    </row>
    <row r="173" spans="1:9" ht="13" x14ac:dyDescent="0.25">
      <c r="A173" s="604" t="s">
        <v>207</v>
      </c>
      <c r="B173" s="604"/>
      <c r="C173" s="604"/>
      <c r="D173" s="604"/>
      <c r="E173" s="604"/>
      <c r="F173" s="604"/>
      <c r="G173" s="604"/>
      <c r="H173" s="604"/>
      <c r="I173" s="604"/>
    </row>
    <row r="174" spans="1:9" x14ac:dyDescent="0.25">
      <c r="A174" s="560" t="s">
        <v>5</v>
      </c>
      <c r="B174" s="560"/>
      <c r="C174" s="560"/>
      <c r="D174" s="560"/>
      <c r="E174" s="560"/>
      <c r="F174" s="560"/>
      <c r="G174" s="560"/>
      <c r="H174" s="580" t="s">
        <v>4</v>
      </c>
      <c r="I174" s="580"/>
    </row>
    <row r="175" spans="1:9" x14ac:dyDescent="0.25">
      <c r="A175" s="560"/>
      <c r="B175" s="560"/>
      <c r="C175" s="560"/>
      <c r="D175" s="560"/>
      <c r="E175" s="560"/>
      <c r="F175" s="560"/>
      <c r="G175" s="560"/>
      <c r="H175" s="580"/>
      <c r="I175" s="580"/>
    </row>
    <row r="176" spans="1:9" x14ac:dyDescent="0.25">
      <c r="A176" s="620" t="s">
        <v>215</v>
      </c>
      <c r="B176" s="605"/>
      <c r="C176" s="605"/>
      <c r="D176" s="605"/>
      <c r="E176" s="605"/>
      <c r="F176" s="605"/>
      <c r="G176" s="605"/>
      <c r="H176" s="606">
        <v>1</v>
      </c>
      <c r="I176" s="606"/>
    </row>
    <row r="177" spans="1:9" x14ac:dyDescent="0.25">
      <c r="A177" s="616"/>
      <c r="B177" s="616"/>
      <c r="C177" s="616"/>
      <c r="D177" s="616"/>
      <c r="E177" s="616"/>
      <c r="F177" s="616"/>
      <c r="G177" s="616"/>
      <c r="H177" s="616"/>
      <c r="I177" s="616"/>
    </row>
    <row r="178" spans="1:9" x14ac:dyDescent="0.25">
      <c r="A178" s="616"/>
      <c r="B178" s="616"/>
      <c r="C178" s="616"/>
      <c r="D178" s="616"/>
      <c r="E178" s="616"/>
      <c r="F178" s="616"/>
      <c r="G178" s="616"/>
      <c r="H178" s="616"/>
      <c r="I178" s="616"/>
    </row>
    <row r="179" spans="1:9" ht="13" x14ac:dyDescent="0.25">
      <c r="A179" s="617" t="s">
        <v>206</v>
      </c>
      <c r="B179" s="617"/>
      <c r="C179" s="617"/>
      <c r="D179" s="617"/>
      <c r="E179" s="617"/>
      <c r="F179" s="617"/>
      <c r="G179" s="617"/>
      <c r="H179" s="617"/>
      <c r="I179" s="617"/>
    </row>
    <row r="180" spans="1:9" ht="13" x14ac:dyDescent="0.25">
      <c r="A180" s="580" t="s">
        <v>1</v>
      </c>
      <c r="B180" s="580"/>
      <c r="C180" s="580"/>
      <c r="D180" s="580"/>
      <c r="E180" s="580"/>
      <c r="F180" s="580"/>
      <c r="G180" s="580"/>
      <c r="H180" s="580" t="s">
        <v>0</v>
      </c>
      <c r="I180" s="580"/>
    </row>
    <row r="181" spans="1:9" ht="14" x14ac:dyDescent="0.3">
      <c r="A181" s="618"/>
      <c r="B181" s="618"/>
      <c r="C181" s="618"/>
      <c r="D181" s="618"/>
      <c r="E181" s="618"/>
      <c r="F181" s="618"/>
      <c r="G181" s="618"/>
      <c r="H181" s="580"/>
      <c r="I181" s="580"/>
    </row>
  </sheetData>
  <mergeCells count="194">
    <mergeCell ref="A177:I178"/>
    <mergeCell ref="A179:I179"/>
    <mergeCell ref="A180:G180"/>
    <mergeCell ref="H180:I180"/>
    <mergeCell ref="A181:G181"/>
    <mergeCell ref="H181:I181"/>
    <mergeCell ref="A172:I172"/>
    <mergeCell ref="A173:I173"/>
    <mergeCell ref="A174:G175"/>
    <mergeCell ref="H174:I175"/>
    <mergeCell ref="A176:G176"/>
    <mergeCell ref="H176:I176"/>
    <mergeCell ref="A168:I168"/>
    <mergeCell ref="A169:F169"/>
    <mergeCell ref="G169:I169"/>
    <mergeCell ref="A170:I170"/>
    <mergeCell ref="A171:F171"/>
    <mergeCell ref="G171:I171"/>
    <mergeCell ref="B162:H162"/>
    <mergeCell ref="A163:I163"/>
    <mergeCell ref="A164:I164"/>
    <mergeCell ref="A166:I166"/>
    <mergeCell ref="A167:F167"/>
    <mergeCell ref="G167:I167"/>
    <mergeCell ref="A156:H156"/>
    <mergeCell ref="A157:I157"/>
    <mergeCell ref="A158:I158"/>
    <mergeCell ref="A159:H159"/>
    <mergeCell ref="B160:H160"/>
    <mergeCell ref="B161:H161"/>
    <mergeCell ref="A153:I153"/>
    <mergeCell ref="A154:B154"/>
    <mergeCell ref="C154:D154"/>
    <mergeCell ref="F154:G154"/>
    <mergeCell ref="A155:B155"/>
    <mergeCell ref="C155:D155"/>
    <mergeCell ref="F155:G155"/>
    <mergeCell ref="B147:H147"/>
    <mergeCell ref="B148:H148"/>
    <mergeCell ref="A149:H149"/>
    <mergeCell ref="B150:H150"/>
    <mergeCell ref="A151:H151"/>
    <mergeCell ref="A152:I152"/>
    <mergeCell ref="A141:I141"/>
    <mergeCell ref="A142:I142"/>
    <mergeCell ref="A143:I143"/>
    <mergeCell ref="A144:H144"/>
    <mergeCell ref="B145:H145"/>
    <mergeCell ref="B146:H146"/>
    <mergeCell ref="A136:G136"/>
    <mergeCell ref="A137:B139"/>
    <mergeCell ref="C137:I137"/>
    <mergeCell ref="C138:I138"/>
    <mergeCell ref="C139:I139"/>
    <mergeCell ref="A140:I140"/>
    <mergeCell ref="B130:G130"/>
    <mergeCell ref="B131:G131"/>
    <mergeCell ref="B132:G132"/>
    <mergeCell ref="B133:G133"/>
    <mergeCell ref="A134:H134"/>
    <mergeCell ref="A135:I135"/>
    <mergeCell ref="B124:G124"/>
    <mergeCell ref="A125:G125"/>
    <mergeCell ref="B126:G126"/>
    <mergeCell ref="B127:G127"/>
    <mergeCell ref="B128:G128"/>
    <mergeCell ref="B129:G129"/>
    <mergeCell ref="A118:H118"/>
    <mergeCell ref="A119:I119"/>
    <mergeCell ref="B120:G120"/>
    <mergeCell ref="A121:G121"/>
    <mergeCell ref="B122:G122"/>
    <mergeCell ref="A123:G123"/>
    <mergeCell ref="B112:H112"/>
    <mergeCell ref="B113:H113"/>
    <mergeCell ref="B114:H114"/>
    <mergeCell ref="B115:H115"/>
    <mergeCell ref="B116:H116"/>
    <mergeCell ref="B117:H117"/>
    <mergeCell ref="B106:H106"/>
    <mergeCell ref="A107:H107"/>
    <mergeCell ref="B108:H108"/>
    <mergeCell ref="A109:H109"/>
    <mergeCell ref="A110:I110"/>
    <mergeCell ref="B111:H111"/>
    <mergeCell ref="B100:H100"/>
    <mergeCell ref="B101:H101"/>
    <mergeCell ref="B102:H102"/>
    <mergeCell ref="B103:H103"/>
    <mergeCell ref="B104:H104"/>
    <mergeCell ref="B105:H105"/>
    <mergeCell ref="B94:H94"/>
    <mergeCell ref="B95:H95"/>
    <mergeCell ref="B96:H96"/>
    <mergeCell ref="B97:H97"/>
    <mergeCell ref="A98:H98"/>
    <mergeCell ref="A99:I99"/>
    <mergeCell ref="A88:I88"/>
    <mergeCell ref="B89:H89"/>
    <mergeCell ref="B90:H90"/>
    <mergeCell ref="B91:H91"/>
    <mergeCell ref="B92:H92"/>
    <mergeCell ref="B93:H93"/>
    <mergeCell ref="A82:I82"/>
    <mergeCell ref="A83:I83"/>
    <mergeCell ref="B84:H84"/>
    <mergeCell ref="B85:H85"/>
    <mergeCell ref="B86:H86"/>
    <mergeCell ref="A87:H87"/>
    <mergeCell ref="B76:H76"/>
    <mergeCell ref="B77:H77"/>
    <mergeCell ref="B78:H78"/>
    <mergeCell ref="A79:H79"/>
    <mergeCell ref="B80:H80"/>
    <mergeCell ref="A81:H81"/>
    <mergeCell ref="B69:G69"/>
    <mergeCell ref="B70:G70"/>
    <mergeCell ref="A71:G71"/>
    <mergeCell ref="A73:I73"/>
    <mergeCell ref="A74:I74"/>
    <mergeCell ref="A75:I75"/>
    <mergeCell ref="B63:G63"/>
    <mergeCell ref="B64:G64"/>
    <mergeCell ref="B65:G65"/>
    <mergeCell ref="B66:G66"/>
    <mergeCell ref="B67:G67"/>
    <mergeCell ref="B68:G68"/>
    <mergeCell ref="B56:H56"/>
    <mergeCell ref="A57:H57"/>
    <mergeCell ref="A58:I58"/>
    <mergeCell ref="A59:I59"/>
    <mergeCell ref="A61:I61"/>
    <mergeCell ref="B62:G62"/>
    <mergeCell ref="A50:I50"/>
    <mergeCell ref="A51:I51"/>
    <mergeCell ref="B52:H52"/>
    <mergeCell ref="B53:H53"/>
    <mergeCell ref="B54:H54"/>
    <mergeCell ref="B55:H55"/>
    <mergeCell ref="B44:H44"/>
    <mergeCell ref="B45:H45"/>
    <mergeCell ref="B46:H46"/>
    <mergeCell ref="B47:H47"/>
    <mergeCell ref="A48:I48"/>
    <mergeCell ref="A49:I49"/>
    <mergeCell ref="B38:H38"/>
    <mergeCell ref="B39:G39"/>
    <mergeCell ref="B40:G40"/>
    <mergeCell ref="B41:H41"/>
    <mergeCell ref="B42:G42"/>
    <mergeCell ref="B43:H43"/>
    <mergeCell ref="B32:H32"/>
    <mergeCell ref="B33:H33"/>
    <mergeCell ref="B34:H34"/>
    <mergeCell ref="A35:H35"/>
    <mergeCell ref="A36:I36"/>
    <mergeCell ref="B37:H37"/>
    <mergeCell ref="B26:G26"/>
    <mergeCell ref="B27:H27"/>
    <mergeCell ref="B28:G28"/>
    <mergeCell ref="B29:G29"/>
    <mergeCell ref="B30:H30"/>
    <mergeCell ref="B31:H31"/>
    <mergeCell ref="B21:G21"/>
    <mergeCell ref="H21:I21"/>
    <mergeCell ref="A22:I22"/>
    <mergeCell ref="A23:I23"/>
    <mergeCell ref="A24:I24"/>
    <mergeCell ref="A25:I25"/>
    <mergeCell ref="A17:I17"/>
    <mergeCell ref="B18:G18"/>
    <mergeCell ref="H18:I18"/>
    <mergeCell ref="B19:G19"/>
    <mergeCell ref="H19:I19"/>
    <mergeCell ref="B20:G20"/>
    <mergeCell ref="H20:I20"/>
    <mergeCell ref="B13:G13"/>
    <mergeCell ref="H13:I13"/>
    <mergeCell ref="B14:G14"/>
    <mergeCell ref="H14:I14"/>
    <mergeCell ref="A15:I15"/>
    <mergeCell ref="A16:I16"/>
    <mergeCell ref="A8:I8"/>
    <mergeCell ref="A10:I10"/>
    <mergeCell ref="B11:G11"/>
    <mergeCell ref="H11:I11"/>
    <mergeCell ref="B12:G12"/>
    <mergeCell ref="H12:I12"/>
    <mergeCell ref="A4:I4"/>
    <mergeCell ref="A5:I5"/>
    <mergeCell ref="A6:E6"/>
    <mergeCell ref="F6:I6"/>
    <mergeCell ref="A7:E7"/>
    <mergeCell ref="F7:I7"/>
  </mergeCells>
  <pageMargins left="0.511811024" right="0.511811024" top="0.78740157499999996" bottom="0.78740157499999996" header="0.31496062000000002" footer="0.3149606200000000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2:I174"/>
  <sheetViews>
    <sheetView topLeftCell="A154" workbookViewId="0">
      <selection activeCell="M170" sqref="M170"/>
    </sheetView>
  </sheetViews>
  <sheetFormatPr defaultRowHeight="12.5" x14ac:dyDescent="0.25"/>
  <cols>
    <col min="9" max="9" width="27.17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 t="s">
        <v>401</v>
      </c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49"/>
      <c r="B12" s="453"/>
      <c r="C12" s="453"/>
      <c r="D12" s="453"/>
      <c r="E12" s="453"/>
      <c r="F12" s="453"/>
      <c r="G12" s="453"/>
      <c r="H12" s="453"/>
      <c r="I12" s="453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43" t="s">
        <v>15</v>
      </c>
      <c r="B14" s="553" t="s">
        <v>171</v>
      </c>
      <c r="C14" s="553"/>
      <c r="D14" s="553"/>
      <c r="E14" s="553"/>
      <c r="F14" s="553"/>
      <c r="G14" s="553"/>
      <c r="H14" s="555">
        <v>41275</v>
      </c>
      <c r="I14" s="555"/>
    </row>
    <row r="15" spans="1:9" ht="13" x14ac:dyDescent="0.25">
      <c r="A15" s="443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395</v>
      </c>
      <c r="I15" s="556"/>
    </row>
    <row r="16" spans="1:9" ht="13" x14ac:dyDescent="0.25">
      <c r="A16" s="443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43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43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43">
        <v>2</v>
      </c>
      <c r="B22" s="553" t="s">
        <v>161</v>
      </c>
      <c r="C22" s="553"/>
      <c r="D22" s="553"/>
      <c r="E22" s="553"/>
      <c r="F22" s="553"/>
      <c r="G22" s="553"/>
      <c r="H22" s="565">
        <v>800.75</v>
      </c>
      <c r="I22" s="565"/>
    </row>
    <row r="23" spans="1:9" ht="14" x14ac:dyDescent="0.25">
      <c r="A23" s="443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43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43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727.95</v>
      </c>
    </row>
    <row r="31" spans="1:9" ht="13" x14ac:dyDescent="0.25">
      <c r="A31" s="443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43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43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43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43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43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43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727.95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51">
        <v>2</v>
      </c>
      <c r="B40" s="554" t="s">
        <v>142</v>
      </c>
      <c r="C40" s="554"/>
      <c r="D40" s="554"/>
      <c r="E40" s="554"/>
      <c r="F40" s="554"/>
      <c r="G40" s="554"/>
      <c r="H40" s="554"/>
      <c r="I40" s="452" t="s">
        <v>16</v>
      </c>
    </row>
    <row r="41" spans="1:9" ht="13" x14ac:dyDescent="0.25">
      <c r="A41" s="444" t="s">
        <v>15</v>
      </c>
      <c r="B41" s="573"/>
      <c r="C41" s="573"/>
      <c r="D41" s="573"/>
      <c r="E41" s="573"/>
      <c r="F41" s="573"/>
      <c r="G41" s="573"/>
      <c r="H41" s="573"/>
      <c r="I41" s="25">
        <v>44.33</v>
      </c>
    </row>
    <row r="42" spans="1:9" ht="13" x14ac:dyDescent="0.25">
      <c r="A42" s="444"/>
      <c r="B42" s="572" t="s">
        <v>140</v>
      </c>
      <c r="C42" s="572"/>
      <c r="D42" s="572"/>
      <c r="E42" s="572"/>
      <c r="F42" s="572"/>
      <c r="G42" s="572"/>
      <c r="H42" s="57">
        <v>2</v>
      </c>
      <c r="I42" s="28" t="s">
        <v>49</v>
      </c>
    </row>
    <row r="43" spans="1:9" ht="13" x14ac:dyDescent="0.25">
      <c r="A43" s="444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44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176</v>
      </c>
    </row>
    <row r="45" spans="1:9" ht="13" x14ac:dyDescent="0.25">
      <c r="A45" s="444"/>
      <c r="B45" s="572" t="s">
        <v>256</v>
      </c>
      <c r="C45" s="572"/>
      <c r="D45" s="572"/>
      <c r="E45" s="572"/>
      <c r="F45" s="572"/>
      <c r="G45" s="572"/>
      <c r="H45" s="57">
        <v>220</v>
      </c>
      <c r="I45" s="28" t="s">
        <v>49</v>
      </c>
    </row>
    <row r="46" spans="1:9" ht="13" x14ac:dyDescent="0.25">
      <c r="A46" s="444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44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44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44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55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225.32999999999998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51">
        <v>3</v>
      </c>
      <c r="B55" s="554" t="s">
        <v>130</v>
      </c>
      <c r="C55" s="554"/>
      <c r="D55" s="554"/>
      <c r="E55" s="554"/>
      <c r="F55" s="554"/>
      <c r="G55" s="554"/>
      <c r="H55" s="554"/>
      <c r="I55" s="451" t="s">
        <v>16</v>
      </c>
    </row>
    <row r="56" spans="1:9" ht="13" x14ac:dyDescent="0.25">
      <c r="A56" s="444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44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44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44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52" t="s">
        <v>62</v>
      </c>
      <c r="I65" s="452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145.59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10.91925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7.2795000000000005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1.4559000000000002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18.19875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58.236000000000004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21.8385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4.3677000000000001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267.88560000000007</v>
      </c>
    </row>
    <row r="75" spans="1:9" ht="13" x14ac:dyDescent="0.25">
      <c r="A75" s="454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51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51" t="s">
        <v>16</v>
      </c>
    </row>
    <row r="80" spans="1:9" ht="13" x14ac:dyDescent="0.25">
      <c r="A80" s="444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60.638235000000002</v>
      </c>
    </row>
    <row r="81" spans="1:9" ht="13" x14ac:dyDescent="0.25">
      <c r="A81" s="444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20.237010000000001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80.875245000000007</v>
      </c>
    </row>
    <row r="83" spans="1:9" ht="13" x14ac:dyDescent="0.25">
      <c r="A83" s="444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50">
        <f>ROUND(H74*I82,2)</f>
        <v>29.76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110.63524500000001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51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51" t="s">
        <v>16</v>
      </c>
    </row>
    <row r="88" spans="1:9" ht="13" x14ac:dyDescent="0.25">
      <c r="A88" s="444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0.50956500000000016</v>
      </c>
    </row>
    <row r="89" spans="1:9" ht="13" x14ac:dyDescent="0.25">
      <c r="A89" s="444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0.69956500000000021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51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51" t="s">
        <v>16</v>
      </c>
    </row>
    <row r="93" spans="1:9" ht="13" x14ac:dyDescent="0.25">
      <c r="A93" s="444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3.0573899999999998</v>
      </c>
    </row>
    <row r="94" spans="1:9" ht="13" x14ac:dyDescent="0.25">
      <c r="A94" s="444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0.218385</v>
      </c>
    </row>
    <row r="95" spans="1:9" ht="13" x14ac:dyDescent="0.25">
      <c r="A95" s="444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1.1599999999999999</v>
      </c>
    </row>
    <row r="96" spans="1:9" ht="13" x14ac:dyDescent="0.25">
      <c r="A96" s="444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0.28999999999999998</v>
      </c>
    </row>
    <row r="97" spans="1:9" ht="13" x14ac:dyDescent="0.25">
      <c r="A97" s="444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14.122230000000002</v>
      </c>
    </row>
    <row r="98" spans="1:9" ht="13" x14ac:dyDescent="0.25">
      <c r="A98" s="444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5.1969806400000005</v>
      </c>
    </row>
    <row r="99" spans="1:9" ht="13" x14ac:dyDescent="0.25">
      <c r="A99" s="444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23.29</v>
      </c>
    </row>
    <row r="100" spans="1:9" ht="13" x14ac:dyDescent="0.25">
      <c r="A100" s="444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5.82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53.15498564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42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60.638235000000002</v>
      </c>
    </row>
    <row r="105" spans="1:9" ht="13" x14ac:dyDescent="0.3">
      <c r="A105" s="442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7.2795000000000005</v>
      </c>
    </row>
    <row r="106" spans="1:9" ht="13" x14ac:dyDescent="0.3">
      <c r="A106" s="442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0.14559000000000002</v>
      </c>
    </row>
    <row r="107" spans="1:9" ht="13" x14ac:dyDescent="0.3">
      <c r="A107" s="442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0.36397500000000005</v>
      </c>
    </row>
    <row r="108" spans="1:9" ht="13" x14ac:dyDescent="0.3">
      <c r="A108" s="442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2.0382600000000006</v>
      </c>
    </row>
    <row r="109" spans="1:9" ht="13" x14ac:dyDescent="0.3">
      <c r="A109" s="442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70.465559999999996</v>
      </c>
    </row>
    <row r="111" spans="1:9" ht="13" x14ac:dyDescent="0.3">
      <c r="A111" s="445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25.93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96.395559999999989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51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51" t="s">
        <v>16</v>
      </c>
    </row>
    <row r="115" spans="1:9" ht="13" x14ac:dyDescent="0.25">
      <c r="A115" s="444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267.88560000000007</v>
      </c>
    </row>
    <row r="116" spans="1:9" ht="13" x14ac:dyDescent="0.25">
      <c r="A116" s="444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110.63524500000001</v>
      </c>
    </row>
    <row r="117" spans="1:9" ht="13" x14ac:dyDescent="0.25">
      <c r="A117" s="444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0.69956500000000021</v>
      </c>
    </row>
    <row r="118" spans="1:9" ht="13" x14ac:dyDescent="0.25">
      <c r="A118" s="444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53.15498564</v>
      </c>
    </row>
    <row r="119" spans="1:9" ht="13" x14ac:dyDescent="0.25">
      <c r="A119" s="444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96.395559999999989</v>
      </c>
    </row>
    <row r="120" spans="1:9" ht="13" x14ac:dyDescent="0.25">
      <c r="A120" s="444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528.77095564000001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51">
        <v>5</v>
      </c>
      <c r="B123" s="581" t="s">
        <v>63</v>
      </c>
      <c r="C123" s="581"/>
      <c r="D123" s="581"/>
      <c r="E123" s="581"/>
      <c r="F123" s="581"/>
      <c r="G123" s="581"/>
      <c r="H123" s="451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1502.05095564</v>
      </c>
    </row>
    <row r="125" spans="1:9" ht="13" x14ac:dyDescent="0.25">
      <c r="A125" s="444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0.08</v>
      </c>
      <c r="I125" s="25">
        <f>I124*H125</f>
        <v>120.1640764512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1622.2150320912001</v>
      </c>
    </row>
    <row r="127" spans="1:9" ht="13" x14ac:dyDescent="0.25">
      <c r="A127" s="444" t="s">
        <v>13</v>
      </c>
      <c r="B127" s="574" t="s">
        <v>58</v>
      </c>
      <c r="C127" s="622"/>
      <c r="D127" s="622"/>
      <c r="E127" s="622"/>
      <c r="F127" s="622"/>
      <c r="G127" s="623"/>
      <c r="H127" s="328">
        <v>1.7860000000000001E-2</v>
      </c>
      <c r="I127" s="25">
        <f>I126*H127</f>
        <v>28.972760473148835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1651.1877925643489</v>
      </c>
    </row>
    <row r="129" spans="1:9" ht="13" x14ac:dyDescent="0.25">
      <c r="A129" s="444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44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44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53.064299999999996</v>
      </c>
    </row>
    <row r="132" spans="1:9" ht="13" x14ac:dyDescent="0.25">
      <c r="A132" s="444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11.497264999999999</v>
      </c>
    </row>
    <row r="133" spans="1:9" ht="13" x14ac:dyDescent="0.25">
      <c r="A133" s="444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44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44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44"/>
      <c r="B136" s="625" t="s">
        <v>228</v>
      </c>
      <c r="C136" s="583"/>
      <c r="D136" s="583"/>
      <c r="E136" s="583"/>
      <c r="F136" s="583"/>
      <c r="G136" s="583"/>
      <c r="H136" s="26">
        <v>0.03</v>
      </c>
      <c r="I136" s="25">
        <f>I154*H136</f>
        <v>53.064299999999996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266.76270192434885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6.6500000000000004E-2</v>
      </c>
      <c r="I139" s="23">
        <f>SUM(I131:I136)</f>
        <v>117.625865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43" t="s">
        <v>16</v>
      </c>
    </row>
    <row r="148" spans="1:9" ht="13" x14ac:dyDescent="0.25">
      <c r="A148" s="447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727.95</v>
      </c>
    </row>
    <row r="149" spans="1:9" ht="13" x14ac:dyDescent="0.25">
      <c r="A149" s="447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225.32999999999998</v>
      </c>
    </row>
    <row r="150" spans="1:9" ht="13" x14ac:dyDescent="0.25">
      <c r="A150" s="447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47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528.77095564000001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1502.05095564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266.76270192434885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1768.81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43" t="s">
        <v>23</v>
      </c>
      <c r="I157" s="443" t="s">
        <v>22</v>
      </c>
    </row>
    <row r="158" spans="1:9" x14ac:dyDescent="0.25">
      <c r="A158" s="621" t="s">
        <v>185</v>
      </c>
      <c r="B158" s="596"/>
      <c r="C158" s="619">
        <v>1768.81</v>
      </c>
      <c r="D158" s="597"/>
      <c r="E158" s="18">
        <v>1</v>
      </c>
      <c r="F158" s="619">
        <v>1768.81</v>
      </c>
      <c r="G158" s="597"/>
      <c r="H158" s="16">
        <v>1</v>
      </c>
      <c r="I158" s="448">
        <v>1768.81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48">
        <v>1768.81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43" t="s">
        <v>16</v>
      </c>
    </row>
    <row r="163" spans="1:9" x14ac:dyDescent="0.25">
      <c r="A163" s="446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46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48"/>
    </row>
    <row r="165" spans="1:9" x14ac:dyDescent="0.25">
      <c r="A165" s="446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48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1768.81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21225.72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362204722" right="0.51181102362204722" top="0.78740157480314965" bottom="0.78740157480314965" header="0.31496062992125984" footer="0.31496062992125984"/>
  <pageSetup paperSize="9" scale="90" orientation="portrait" horizontalDpi="0" verticalDpi="0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2:I174"/>
  <sheetViews>
    <sheetView topLeftCell="A151" workbookViewId="0">
      <selection activeCell="K173" sqref="K173"/>
    </sheetView>
  </sheetViews>
  <sheetFormatPr defaultRowHeight="12.5" x14ac:dyDescent="0.25"/>
  <cols>
    <col min="9" max="9" width="36.81640625" customWidth="1"/>
    <col min="10" max="10" width="27.72656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 t="s">
        <v>401</v>
      </c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49"/>
      <c r="B12" s="453"/>
      <c r="C12" s="453"/>
      <c r="D12" s="453"/>
      <c r="E12" s="453"/>
      <c r="F12" s="453"/>
      <c r="G12" s="453"/>
      <c r="H12" s="453"/>
      <c r="I12" s="453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43" t="s">
        <v>15</v>
      </c>
      <c r="B14" s="553" t="s">
        <v>171</v>
      </c>
      <c r="C14" s="553"/>
      <c r="D14" s="553"/>
      <c r="E14" s="553"/>
      <c r="F14" s="553"/>
      <c r="G14" s="553"/>
      <c r="H14" s="555">
        <v>41275</v>
      </c>
      <c r="I14" s="555"/>
    </row>
    <row r="15" spans="1:9" ht="13" x14ac:dyDescent="0.25">
      <c r="A15" s="443" t="s">
        <v>13</v>
      </c>
      <c r="B15" s="553" t="s">
        <v>169</v>
      </c>
      <c r="C15" s="553"/>
      <c r="D15" s="553"/>
      <c r="E15" s="553"/>
      <c r="F15" s="553"/>
      <c r="G15" s="553"/>
      <c r="H15" s="556" t="s">
        <v>242</v>
      </c>
      <c r="I15" s="556"/>
    </row>
    <row r="16" spans="1:9" ht="13" x14ac:dyDescent="0.25">
      <c r="A16" s="443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43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43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43">
        <v>2</v>
      </c>
      <c r="B22" s="553" t="s">
        <v>161</v>
      </c>
      <c r="C22" s="553"/>
      <c r="D22" s="553"/>
      <c r="E22" s="553"/>
      <c r="F22" s="553"/>
      <c r="G22" s="553"/>
      <c r="H22" s="565">
        <v>800.75</v>
      </c>
      <c r="I22" s="565"/>
    </row>
    <row r="23" spans="1:9" ht="14" x14ac:dyDescent="0.25">
      <c r="A23" s="443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43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43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727.95</v>
      </c>
    </row>
    <row r="31" spans="1:9" ht="13" x14ac:dyDescent="0.25">
      <c r="A31" s="443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43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43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43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43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43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43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727.95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51">
        <v>2</v>
      </c>
      <c r="B40" s="554" t="s">
        <v>142</v>
      </c>
      <c r="C40" s="554"/>
      <c r="D40" s="554"/>
      <c r="E40" s="554"/>
      <c r="F40" s="554"/>
      <c r="G40" s="554"/>
      <c r="H40" s="554"/>
      <c r="I40" s="452" t="s">
        <v>16</v>
      </c>
    </row>
    <row r="41" spans="1:9" ht="13" x14ac:dyDescent="0.25">
      <c r="A41" s="444" t="s">
        <v>15</v>
      </c>
      <c r="B41" s="573"/>
      <c r="C41" s="573"/>
      <c r="D41" s="573"/>
      <c r="E41" s="573"/>
      <c r="F41" s="573"/>
      <c r="G41" s="573"/>
      <c r="H41" s="573"/>
      <c r="I41" s="25">
        <v>64.13</v>
      </c>
    </row>
    <row r="42" spans="1:9" ht="13" x14ac:dyDescent="0.25">
      <c r="A42" s="444"/>
      <c r="B42" s="572" t="s">
        <v>140</v>
      </c>
      <c r="C42" s="572"/>
      <c r="D42" s="572"/>
      <c r="E42" s="572"/>
      <c r="F42" s="572"/>
      <c r="G42" s="572"/>
      <c r="H42" s="57">
        <v>2.4500000000000002</v>
      </c>
      <c r="I42" s="28" t="s">
        <v>49</v>
      </c>
    </row>
    <row r="43" spans="1:9" ht="13" x14ac:dyDescent="0.25">
      <c r="A43" s="444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44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176</v>
      </c>
    </row>
    <row r="45" spans="1:9" ht="13" x14ac:dyDescent="0.25">
      <c r="A45" s="444"/>
      <c r="B45" s="572" t="s">
        <v>256</v>
      </c>
      <c r="C45" s="572"/>
      <c r="D45" s="572"/>
      <c r="E45" s="572"/>
      <c r="F45" s="572"/>
      <c r="G45" s="572"/>
      <c r="H45" s="57">
        <v>220</v>
      </c>
      <c r="I45" s="28" t="s">
        <v>49</v>
      </c>
    </row>
    <row r="46" spans="1:9" ht="13" x14ac:dyDescent="0.25">
      <c r="A46" s="444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44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44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44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55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245.13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51">
        <v>3</v>
      </c>
      <c r="B55" s="554" t="s">
        <v>130</v>
      </c>
      <c r="C55" s="554"/>
      <c r="D55" s="554"/>
      <c r="E55" s="554"/>
      <c r="F55" s="554"/>
      <c r="G55" s="554"/>
      <c r="H55" s="554"/>
      <c r="I55" s="451" t="s">
        <v>16</v>
      </c>
    </row>
    <row r="56" spans="1:9" ht="13" x14ac:dyDescent="0.25">
      <c r="A56" s="444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44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44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44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52" t="s">
        <v>62</v>
      </c>
      <c r="I65" s="452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145.59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10.91925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7.2795000000000005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1.4559000000000002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18.19875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58.236000000000004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21.8385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4.3677000000000001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267.88560000000007</v>
      </c>
    </row>
    <row r="75" spans="1:9" ht="13" x14ac:dyDescent="0.25">
      <c r="A75" s="454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51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51" t="s">
        <v>16</v>
      </c>
    </row>
    <row r="80" spans="1:9" ht="13" x14ac:dyDescent="0.25">
      <c r="A80" s="444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60.638235000000002</v>
      </c>
    </row>
    <row r="81" spans="1:9" ht="13" x14ac:dyDescent="0.25">
      <c r="A81" s="444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20.237010000000001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80.875245000000007</v>
      </c>
    </row>
    <row r="83" spans="1:9" ht="13" x14ac:dyDescent="0.25">
      <c r="A83" s="444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50">
        <f>ROUND(H74*I82,2)</f>
        <v>29.76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110.63524500000001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51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51" t="s">
        <v>16</v>
      </c>
    </row>
    <row r="88" spans="1:9" ht="13" x14ac:dyDescent="0.25">
      <c r="A88" s="444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0.50956500000000016</v>
      </c>
    </row>
    <row r="89" spans="1:9" ht="13" x14ac:dyDescent="0.25">
      <c r="A89" s="444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0.69956500000000021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51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51" t="s">
        <v>16</v>
      </c>
    </row>
    <row r="93" spans="1:9" ht="13" x14ac:dyDescent="0.25">
      <c r="A93" s="444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3.0573899999999998</v>
      </c>
    </row>
    <row r="94" spans="1:9" ht="13" x14ac:dyDescent="0.25">
      <c r="A94" s="444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0.218385</v>
      </c>
    </row>
    <row r="95" spans="1:9" ht="13" x14ac:dyDescent="0.25">
      <c r="A95" s="444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1.1599999999999999</v>
      </c>
    </row>
    <row r="96" spans="1:9" ht="13" x14ac:dyDescent="0.25">
      <c r="A96" s="444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0.28999999999999998</v>
      </c>
    </row>
    <row r="97" spans="1:9" ht="13" x14ac:dyDescent="0.25">
      <c r="A97" s="444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14.122230000000002</v>
      </c>
    </row>
    <row r="98" spans="1:9" ht="13" x14ac:dyDescent="0.25">
      <c r="A98" s="444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5.1969806400000005</v>
      </c>
    </row>
    <row r="99" spans="1:9" ht="13" x14ac:dyDescent="0.25">
      <c r="A99" s="444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23.29</v>
      </c>
    </row>
    <row r="100" spans="1:9" ht="13" x14ac:dyDescent="0.25">
      <c r="A100" s="444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5.82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53.15498564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42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60.638235000000002</v>
      </c>
    </row>
    <row r="105" spans="1:9" ht="13" x14ac:dyDescent="0.3">
      <c r="A105" s="442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7.2795000000000005</v>
      </c>
    </row>
    <row r="106" spans="1:9" ht="13" x14ac:dyDescent="0.3">
      <c r="A106" s="442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0.14559000000000002</v>
      </c>
    </row>
    <row r="107" spans="1:9" ht="13" x14ac:dyDescent="0.3">
      <c r="A107" s="442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0.36397500000000005</v>
      </c>
    </row>
    <row r="108" spans="1:9" ht="13" x14ac:dyDescent="0.3">
      <c r="A108" s="442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2.0382600000000006</v>
      </c>
    </row>
    <row r="109" spans="1:9" ht="13" x14ac:dyDescent="0.3">
      <c r="A109" s="442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70.465559999999996</v>
      </c>
    </row>
    <row r="111" spans="1:9" ht="13" x14ac:dyDescent="0.3">
      <c r="A111" s="445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25.93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96.395559999999989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51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51" t="s">
        <v>16</v>
      </c>
    </row>
    <row r="115" spans="1:9" ht="13" x14ac:dyDescent="0.25">
      <c r="A115" s="444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267.88560000000007</v>
      </c>
    </row>
    <row r="116" spans="1:9" ht="13" x14ac:dyDescent="0.25">
      <c r="A116" s="444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110.63524500000001</v>
      </c>
    </row>
    <row r="117" spans="1:9" ht="13" x14ac:dyDescent="0.25">
      <c r="A117" s="444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0.69956500000000021</v>
      </c>
    </row>
    <row r="118" spans="1:9" ht="13" x14ac:dyDescent="0.25">
      <c r="A118" s="444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53.15498564</v>
      </c>
    </row>
    <row r="119" spans="1:9" ht="13" x14ac:dyDescent="0.25">
      <c r="A119" s="444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96.395559999999989</v>
      </c>
    </row>
    <row r="120" spans="1:9" ht="13" x14ac:dyDescent="0.25">
      <c r="A120" s="444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528.77095564000001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51">
        <v>5</v>
      </c>
      <c r="B123" s="581" t="s">
        <v>63</v>
      </c>
      <c r="C123" s="581"/>
      <c r="D123" s="581"/>
      <c r="E123" s="581"/>
      <c r="F123" s="581"/>
      <c r="G123" s="581"/>
      <c r="H123" s="451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1521.8509556399999</v>
      </c>
    </row>
    <row r="125" spans="1:9" ht="13" x14ac:dyDescent="0.25">
      <c r="A125" s="444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0.06</v>
      </c>
      <c r="I125" s="25">
        <f>I124*H125</f>
        <v>91.311057338399991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1613.1620129783998</v>
      </c>
    </row>
    <row r="127" spans="1:9" ht="13" x14ac:dyDescent="0.25">
      <c r="A127" s="444" t="s">
        <v>13</v>
      </c>
      <c r="B127" s="574" t="s">
        <v>58</v>
      </c>
      <c r="C127" s="622"/>
      <c r="D127" s="622"/>
      <c r="E127" s="622"/>
      <c r="F127" s="622"/>
      <c r="G127" s="623"/>
      <c r="H127" s="328">
        <v>1.6920000000000001E-2</v>
      </c>
      <c r="I127" s="25">
        <f>I126*H127</f>
        <v>27.294701259594525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1640.4567142379944</v>
      </c>
    </row>
    <row r="129" spans="1:9" ht="13" x14ac:dyDescent="0.25">
      <c r="A129" s="444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44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44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53.003399999999999</v>
      </c>
    </row>
    <row r="132" spans="1:9" ht="13" x14ac:dyDescent="0.25">
      <c r="A132" s="444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11.484069999999999</v>
      </c>
    </row>
    <row r="133" spans="1:9" ht="13" x14ac:dyDescent="0.25">
      <c r="A133" s="444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44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44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44"/>
      <c r="B136" s="625" t="s">
        <v>228</v>
      </c>
      <c r="C136" s="583"/>
      <c r="D136" s="583"/>
      <c r="E136" s="583"/>
      <c r="F136" s="583"/>
      <c r="G136" s="583"/>
      <c r="H136" s="26">
        <v>3.5000000000000003E-2</v>
      </c>
      <c r="I136" s="25">
        <f>I154*H136</f>
        <v>61.837300000000006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244.93052859799451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7.1500000000000008E-2</v>
      </c>
      <c r="I139" s="23">
        <f>SUM(I131:I136)</f>
        <v>126.32477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43" t="s">
        <v>16</v>
      </c>
    </row>
    <row r="148" spans="1:9" ht="13" x14ac:dyDescent="0.25">
      <c r="A148" s="447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727.95</v>
      </c>
    </row>
    <row r="149" spans="1:9" ht="13" x14ac:dyDescent="0.25">
      <c r="A149" s="447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245.13</v>
      </c>
    </row>
    <row r="150" spans="1:9" ht="13" x14ac:dyDescent="0.25">
      <c r="A150" s="447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47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528.77095564000001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1521.8509556399999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244.93052859799451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1766.78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43" t="s">
        <v>23</v>
      </c>
      <c r="I157" s="443" t="s">
        <v>22</v>
      </c>
    </row>
    <row r="158" spans="1:9" x14ac:dyDescent="0.25">
      <c r="A158" s="621" t="s">
        <v>185</v>
      </c>
      <c r="B158" s="596"/>
      <c r="C158" s="619">
        <v>1766.78</v>
      </c>
      <c r="D158" s="597"/>
      <c r="E158" s="18">
        <v>1</v>
      </c>
      <c r="F158" s="619">
        <v>1766.78</v>
      </c>
      <c r="G158" s="597"/>
      <c r="H158" s="16">
        <v>1</v>
      </c>
      <c r="I158" s="448">
        <v>1766.78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48">
        <v>1766.78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43" t="s">
        <v>16</v>
      </c>
    </row>
    <row r="163" spans="1:9" x14ac:dyDescent="0.25">
      <c r="A163" s="446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46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48"/>
    </row>
    <row r="165" spans="1:9" x14ac:dyDescent="0.25">
      <c r="A165" s="446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48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1766.78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21201.360000000001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362204722" right="0.51181102362204722" top="0.78740157480314965" bottom="0.78740157480314965" header="0.31496062992125984" footer="0.31496062992125984"/>
  <pageSetup paperSize="9" scale="80" orientation="portrait" horizontalDpi="0" verticalDpi="0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2:I174"/>
  <sheetViews>
    <sheetView topLeftCell="A151" workbookViewId="0">
      <selection activeCell="N171" sqref="N171"/>
    </sheetView>
  </sheetViews>
  <sheetFormatPr defaultRowHeight="12.5" x14ac:dyDescent="0.25"/>
  <cols>
    <col min="9" max="9" width="30.542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 t="s">
        <v>401</v>
      </c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56"/>
      <c r="B12" s="460"/>
      <c r="C12" s="460"/>
      <c r="D12" s="460"/>
      <c r="E12" s="460"/>
      <c r="F12" s="460"/>
      <c r="G12" s="460"/>
      <c r="H12" s="460"/>
      <c r="I12" s="460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63" t="s">
        <v>15</v>
      </c>
      <c r="B14" s="553" t="s">
        <v>171</v>
      </c>
      <c r="C14" s="553"/>
      <c r="D14" s="553"/>
      <c r="E14" s="553"/>
      <c r="F14" s="553"/>
      <c r="G14" s="553"/>
      <c r="H14" s="555">
        <v>41275</v>
      </c>
      <c r="I14" s="555"/>
    </row>
    <row r="15" spans="1:9" ht="13" x14ac:dyDescent="0.25">
      <c r="A15" s="463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396</v>
      </c>
      <c r="I15" s="556"/>
    </row>
    <row r="16" spans="1:9" ht="13" x14ac:dyDescent="0.25">
      <c r="A16" s="463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63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63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63">
        <v>2</v>
      </c>
      <c r="B22" s="553" t="s">
        <v>161</v>
      </c>
      <c r="C22" s="553"/>
      <c r="D22" s="553"/>
      <c r="E22" s="553"/>
      <c r="F22" s="553"/>
      <c r="G22" s="553"/>
      <c r="H22" s="565">
        <v>800.75</v>
      </c>
      <c r="I22" s="565"/>
    </row>
    <row r="23" spans="1:9" ht="14" x14ac:dyDescent="0.25">
      <c r="A23" s="463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63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63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727.95</v>
      </c>
    </row>
    <row r="31" spans="1:9" ht="13" x14ac:dyDescent="0.25">
      <c r="A31" s="463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63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63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63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63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63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63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727.95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64">
        <v>2</v>
      </c>
      <c r="B40" s="554" t="s">
        <v>142</v>
      </c>
      <c r="C40" s="554"/>
      <c r="D40" s="554"/>
      <c r="E40" s="554"/>
      <c r="F40" s="554"/>
      <c r="G40" s="554"/>
      <c r="H40" s="554"/>
      <c r="I40" s="457" t="s">
        <v>16</v>
      </c>
    </row>
    <row r="41" spans="1:9" ht="13" x14ac:dyDescent="0.25">
      <c r="A41" s="458" t="s">
        <v>15</v>
      </c>
      <c r="B41" s="573"/>
      <c r="C41" s="573"/>
      <c r="D41" s="573"/>
      <c r="E41" s="573"/>
      <c r="F41" s="573"/>
      <c r="G41" s="573"/>
      <c r="H41" s="573"/>
      <c r="I41" s="25">
        <v>77.33</v>
      </c>
    </row>
    <row r="42" spans="1:9" ht="13" x14ac:dyDescent="0.25">
      <c r="A42" s="458"/>
      <c r="B42" s="572" t="s">
        <v>140</v>
      </c>
      <c r="C42" s="572"/>
      <c r="D42" s="572"/>
      <c r="E42" s="572"/>
      <c r="F42" s="572"/>
      <c r="G42" s="572"/>
      <c r="H42" s="57">
        <v>2.75</v>
      </c>
      <c r="I42" s="28" t="s">
        <v>49</v>
      </c>
    </row>
    <row r="43" spans="1:9" ht="13" x14ac:dyDescent="0.25">
      <c r="A43" s="458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58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176</v>
      </c>
    </row>
    <row r="45" spans="1:9" ht="13" x14ac:dyDescent="0.25">
      <c r="A45" s="458"/>
      <c r="B45" s="572" t="s">
        <v>256</v>
      </c>
      <c r="C45" s="572"/>
      <c r="D45" s="572"/>
      <c r="E45" s="572"/>
      <c r="F45" s="572"/>
      <c r="G45" s="572"/>
      <c r="H45" s="57">
        <v>220</v>
      </c>
      <c r="I45" s="28" t="s">
        <v>49</v>
      </c>
    </row>
    <row r="46" spans="1:9" ht="13" x14ac:dyDescent="0.25">
      <c r="A46" s="458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58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58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58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59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258.33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64">
        <v>3</v>
      </c>
      <c r="B55" s="554" t="s">
        <v>130</v>
      </c>
      <c r="C55" s="554"/>
      <c r="D55" s="554"/>
      <c r="E55" s="554"/>
      <c r="F55" s="554"/>
      <c r="G55" s="554"/>
      <c r="H55" s="554"/>
      <c r="I55" s="464" t="s">
        <v>16</v>
      </c>
    </row>
    <row r="56" spans="1:9" ht="13" x14ac:dyDescent="0.25">
      <c r="A56" s="458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58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58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58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57" t="s">
        <v>62</v>
      </c>
      <c r="I65" s="457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145.59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10.91925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7.2795000000000005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1.4559000000000002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18.19875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58.236000000000004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21.8385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4.3677000000000001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267.88560000000007</v>
      </c>
    </row>
    <row r="75" spans="1:9" ht="13" x14ac:dyDescent="0.25">
      <c r="A75" s="461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64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64" t="s">
        <v>16</v>
      </c>
    </row>
    <row r="80" spans="1:9" ht="13" x14ac:dyDescent="0.25">
      <c r="A80" s="458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60.638235000000002</v>
      </c>
    </row>
    <row r="81" spans="1:9" ht="13" x14ac:dyDescent="0.25">
      <c r="A81" s="458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20.237010000000001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80.875245000000007</v>
      </c>
    </row>
    <row r="83" spans="1:9" ht="13" x14ac:dyDescent="0.25">
      <c r="A83" s="458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62">
        <f>ROUND(H74*I82,2)</f>
        <v>29.76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110.63524500000001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64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64" t="s">
        <v>16</v>
      </c>
    </row>
    <row r="88" spans="1:9" ht="13" x14ac:dyDescent="0.25">
      <c r="A88" s="458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0.50956500000000016</v>
      </c>
    </row>
    <row r="89" spans="1:9" ht="13" x14ac:dyDescent="0.25">
      <c r="A89" s="458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0.69956500000000021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64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64" t="s">
        <v>16</v>
      </c>
    </row>
    <row r="93" spans="1:9" ht="13" x14ac:dyDescent="0.25">
      <c r="A93" s="458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3.0573899999999998</v>
      </c>
    </row>
    <row r="94" spans="1:9" ht="13" x14ac:dyDescent="0.25">
      <c r="A94" s="458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0.218385</v>
      </c>
    </row>
    <row r="95" spans="1:9" ht="13" x14ac:dyDescent="0.25">
      <c r="A95" s="458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1.1599999999999999</v>
      </c>
    </row>
    <row r="96" spans="1:9" ht="13" x14ac:dyDescent="0.25">
      <c r="A96" s="458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0.28999999999999998</v>
      </c>
    </row>
    <row r="97" spans="1:9" ht="13" x14ac:dyDescent="0.25">
      <c r="A97" s="458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14.122230000000002</v>
      </c>
    </row>
    <row r="98" spans="1:9" ht="13" x14ac:dyDescent="0.25">
      <c r="A98" s="458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5.1969806400000005</v>
      </c>
    </row>
    <row r="99" spans="1:9" ht="13" x14ac:dyDescent="0.25">
      <c r="A99" s="458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23.29</v>
      </c>
    </row>
    <row r="100" spans="1:9" ht="13" x14ac:dyDescent="0.25">
      <c r="A100" s="458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5.82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53.15498564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69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60.638235000000002</v>
      </c>
    </row>
    <row r="105" spans="1:9" ht="13" x14ac:dyDescent="0.3">
      <c r="A105" s="469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7.2795000000000005</v>
      </c>
    </row>
    <row r="106" spans="1:9" ht="13" x14ac:dyDescent="0.3">
      <c r="A106" s="469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0.14559000000000002</v>
      </c>
    </row>
    <row r="107" spans="1:9" ht="13" x14ac:dyDescent="0.3">
      <c r="A107" s="469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0.36397500000000005</v>
      </c>
    </row>
    <row r="108" spans="1:9" ht="13" x14ac:dyDescent="0.3">
      <c r="A108" s="469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2.0382600000000006</v>
      </c>
    </row>
    <row r="109" spans="1:9" ht="13" x14ac:dyDescent="0.3">
      <c r="A109" s="469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70.465559999999996</v>
      </c>
    </row>
    <row r="111" spans="1:9" ht="13" x14ac:dyDescent="0.3">
      <c r="A111" s="468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25.93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96.395559999999989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64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64" t="s">
        <v>16</v>
      </c>
    </row>
    <row r="115" spans="1:9" ht="13" x14ac:dyDescent="0.25">
      <c r="A115" s="458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267.88560000000007</v>
      </c>
    </row>
    <row r="116" spans="1:9" ht="13" x14ac:dyDescent="0.25">
      <c r="A116" s="458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110.63524500000001</v>
      </c>
    </row>
    <row r="117" spans="1:9" ht="13" x14ac:dyDescent="0.25">
      <c r="A117" s="458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0.69956500000000021</v>
      </c>
    </row>
    <row r="118" spans="1:9" ht="13" x14ac:dyDescent="0.25">
      <c r="A118" s="458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53.15498564</v>
      </c>
    </row>
    <row r="119" spans="1:9" ht="13" x14ac:dyDescent="0.25">
      <c r="A119" s="458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96.395559999999989</v>
      </c>
    </row>
    <row r="120" spans="1:9" ht="13" x14ac:dyDescent="0.25">
      <c r="A120" s="458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528.77095564000001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64">
        <v>5</v>
      </c>
      <c r="B123" s="581" t="s">
        <v>63</v>
      </c>
      <c r="C123" s="581"/>
      <c r="D123" s="581"/>
      <c r="E123" s="581"/>
      <c r="F123" s="581"/>
      <c r="G123" s="581"/>
      <c r="H123" s="464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1535.05095564</v>
      </c>
    </row>
    <row r="125" spans="1:9" ht="13" x14ac:dyDescent="0.25">
      <c r="A125" s="458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0.06</v>
      </c>
      <c r="I125" s="25">
        <f>I124*H125</f>
        <v>92.103057338399992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1627.1540129784</v>
      </c>
    </row>
    <row r="127" spans="1:9" ht="13" x14ac:dyDescent="0.25">
      <c r="A127" s="458" t="s">
        <v>13</v>
      </c>
      <c r="B127" s="574" t="s">
        <v>58</v>
      </c>
      <c r="C127" s="622"/>
      <c r="D127" s="622"/>
      <c r="E127" s="622"/>
      <c r="F127" s="622"/>
      <c r="G127" s="623"/>
      <c r="H127" s="441">
        <v>8.2740000000000001E-3</v>
      </c>
      <c r="I127" s="25">
        <f>I126*H127</f>
        <v>13.463072303383282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1640.6170852817834</v>
      </c>
    </row>
    <row r="129" spans="1:9" ht="13" x14ac:dyDescent="0.25">
      <c r="A129" s="458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58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58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53.295299999999997</v>
      </c>
    </row>
    <row r="132" spans="1:9" ht="13" x14ac:dyDescent="0.25">
      <c r="A132" s="458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11.547314999999999</v>
      </c>
    </row>
    <row r="133" spans="1:9" ht="13" x14ac:dyDescent="0.25">
      <c r="A133" s="458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58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58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58"/>
      <c r="B136" s="625" t="s">
        <v>228</v>
      </c>
      <c r="C136" s="583"/>
      <c r="D136" s="583"/>
      <c r="E136" s="583"/>
      <c r="F136" s="583"/>
      <c r="G136" s="583"/>
      <c r="H136" s="26">
        <v>0.04</v>
      </c>
      <c r="I136" s="25">
        <f>I154*H136</f>
        <v>71.060400000000001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241.46914464178326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7.6499999999999999E-2</v>
      </c>
      <c r="I139" s="23">
        <f>SUM(I131:I136)</f>
        <v>135.90301499999998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63" t="s">
        <v>16</v>
      </c>
    </row>
    <row r="148" spans="1:9" ht="13" x14ac:dyDescent="0.25">
      <c r="A148" s="465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727.95</v>
      </c>
    </row>
    <row r="149" spans="1:9" ht="13" x14ac:dyDescent="0.25">
      <c r="A149" s="465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258.33</v>
      </c>
    </row>
    <row r="150" spans="1:9" ht="13" x14ac:dyDescent="0.25">
      <c r="A150" s="465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65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528.77095564000001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1535.05095564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241.46914464178326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1776.51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63" t="s">
        <v>23</v>
      </c>
      <c r="I157" s="463" t="s">
        <v>22</v>
      </c>
    </row>
    <row r="158" spans="1:9" x14ac:dyDescent="0.25">
      <c r="A158" s="621" t="s">
        <v>185</v>
      </c>
      <c r="B158" s="596"/>
      <c r="C158" s="619">
        <v>1776.51</v>
      </c>
      <c r="D158" s="597"/>
      <c r="E158" s="18">
        <v>1</v>
      </c>
      <c r="F158" s="619">
        <v>1776.51</v>
      </c>
      <c r="G158" s="597"/>
      <c r="H158" s="16">
        <v>1</v>
      </c>
      <c r="I158" s="466">
        <v>1776.51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66">
        <v>1776.51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63" t="s">
        <v>16</v>
      </c>
    </row>
    <row r="163" spans="1:9" x14ac:dyDescent="0.25">
      <c r="A163" s="467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67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66"/>
    </row>
    <row r="165" spans="1:9" x14ac:dyDescent="0.25">
      <c r="A165" s="467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66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1776.51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21318.12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362204722" right="0.51181102362204722" top="0.78740157480314965" bottom="0.78740157480314965" header="0.31496062992125984" footer="0.31496062992125984"/>
  <pageSetup paperSize="9" scale="85" orientation="portrait" horizontalDpi="0" verticalDpi="0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2:I174"/>
  <sheetViews>
    <sheetView topLeftCell="A161" workbookViewId="0">
      <selection activeCell="L173" sqref="L173"/>
    </sheetView>
  </sheetViews>
  <sheetFormatPr defaultRowHeight="12.5" x14ac:dyDescent="0.25"/>
  <cols>
    <col min="9" max="9" width="27.542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 t="s">
        <v>401</v>
      </c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56"/>
      <c r="B12" s="460"/>
      <c r="C12" s="460"/>
      <c r="D12" s="460"/>
      <c r="E12" s="460"/>
      <c r="F12" s="460"/>
      <c r="G12" s="460"/>
      <c r="H12" s="460"/>
      <c r="I12" s="460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63" t="s">
        <v>15</v>
      </c>
      <c r="B14" s="553" t="s">
        <v>171</v>
      </c>
      <c r="C14" s="553"/>
      <c r="D14" s="553"/>
      <c r="E14" s="553"/>
      <c r="F14" s="553"/>
      <c r="G14" s="553"/>
      <c r="H14" s="555">
        <v>41275</v>
      </c>
      <c r="I14" s="555"/>
    </row>
    <row r="15" spans="1:9" ht="13" x14ac:dyDescent="0.25">
      <c r="A15" s="463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391</v>
      </c>
      <c r="I15" s="556"/>
    </row>
    <row r="16" spans="1:9" ht="13" x14ac:dyDescent="0.25">
      <c r="A16" s="463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63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63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63">
        <v>2</v>
      </c>
      <c r="B22" s="553" t="s">
        <v>161</v>
      </c>
      <c r="C22" s="553"/>
      <c r="D22" s="553"/>
      <c r="E22" s="553"/>
      <c r="F22" s="553"/>
      <c r="G22" s="553"/>
      <c r="H22" s="565">
        <v>800.75</v>
      </c>
      <c r="I22" s="565"/>
    </row>
    <row r="23" spans="1:9" ht="14" x14ac:dyDescent="0.25">
      <c r="A23" s="463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63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63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727.95</v>
      </c>
    </row>
    <row r="31" spans="1:9" ht="13" x14ac:dyDescent="0.25">
      <c r="A31" s="463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63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63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63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63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63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63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727.95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64">
        <v>2</v>
      </c>
      <c r="B40" s="554" t="s">
        <v>142</v>
      </c>
      <c r="C40" s="554"/>
      <c r="D40" s="554"/>
      <c r="E40" s="554"/>
      <c r="F40" s="554"/>
      <c r="G40" s="554"/>
      <c r="H40" s="554"/>
      <c r="I40" s="457" t="s">
        <v>16</v>
      </c>
    </row>
    <row r="41" spans="1:9" ht="13" x14ac:dyDescent="0.25">
      <c r="A41" s="458" t="s">
        <v>15</v>
      </c>
      <c r="B41" s="573"/>
      <c r="C41" s="573"/>
      <c r="D41" s="573"/>
      <c r="E41" s="573"/>
      <c r="F41" s="573"/>
      <c r="G41" s="573"/>
      <c r="H41" s="573"/>
      <c r="I41" s="25">
        <v>70.73</v>
      </c>
    </row>
    <row r="42" spans="1:9" ht="13" x14ac:dyDescent="0.25">
      <c r="A42" s="458"/>
      <c r="B42" s="572" t="s">
        <v>140</v>
      </c>
      <c r="C42" s="572"/>
      <c r="D42" s="572"/>
      <c r="E42" s="572"/>
      <c r="F42" s="572"/>
      <c r="G42" s="572"/>
      <c r="H42" s="57">
        <v>2.6</v>
      </c>
      <c r="I42" s="28" t="s">
        <v>49</v>
      </c>
    </row>
    <row r="43" spans="1:9" ht="13" x14ac:dyDescent="0.25">
      <c r="A43" s="458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58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176</v>
      </c>
    </row>
    <row r="45" spans="1:9" ht="13" x14ac:dyDescent="0.25">
      <c r="A45" s="458"/>
      <c r="B45" s="572" t="s">
        <v>256</v>
      </c>
      <c r="C45" s="572"/>
      <c r="D45" s="572"/>
      <c r="E45" s="572"/>
      <c r="F45" s="572"/>
      <c r="G45" s="572"/>
      <c r="H45" s="57">
        <v>220</v>
      </c>
      <c r="I45" s="28" t="s">
        <v>49</v>
      </c>
    </row>
    <row r="46" spans="1:9" ht="13" x14ac:dyDescent="0.25">
      <c r="A46" s="458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58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58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58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59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251.73000000000002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64">
        <v>3</v>
      </c>
      <c r="B55" s="554" t="s">
        <v>130</v>
      </c>
      <c r="C55" s="554"/>
      <c r="D55" s="554"/>
      <c r="E55" s="554"/>
      <c r="F55" s="554"/>
      <c r="G55" s="554"/>
      <c r="H55" s="554"/>
      <c r="I55" s="464" t="s">
        <v>16</v>
      </c>
    </row>
    <row r="56" spans="1:9" ht="13" x14ac:dyDescent="0.25">
      <c r="A56" s="458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58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58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58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57" t="s">
        <v>62</v>
      </c>
      <c r="I65" s="457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145.59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10.91925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7.2795000000000005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1.4559000000000002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18.19875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58.236000000000004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21.8385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4.3677000000000001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267.88560000000007</v>
      </c>
    </row>
    <row r="75" spans="1:9" ht="13" x14ac:dyDescent="0.25">
      <c r="A75" s="461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64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64" t="s">
        <v>16</v>
      </c>
    </row>
    <row r="80" spans="1:9" ht="13" x14ac:dyDescent="0.25">
      <c r="A80" s="458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60.638235000000002</v>
      </c>
    </row>
    <row r="81" spans="1:9" ht="13" x14ac:dyDescent="0.25">
      <c r="A81" s="458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20.237010000000001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80.875245000000007</v>
      </c>
    </row>
    <row r="83" spans="1:9" ht="13" x14ac:dyDescent="0.25">
      <c r="A83" s="458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62">
        <f>ROUND(H74*I82,2)</f>
        <v>29.76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110.63524500000001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64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64" t="s">
        <v>16</v>
      </c>
    </row>
    <row r="88" spans="1:9" ht="13" x14ac:dyDescent="0.25">
      <c r="A88" s="458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0.50956500000000016</v>
      </c>
    </row>
    <row r="89" spans="1:9" ht="13" x14ac:dyDescent="0.25">
      <c r="A89" s="458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0.69956500000000021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64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64" t="s">
        <v>16</v>
      </c>
    </row>
    <row r="93" spans="1:9" ht="13" x14ac:dyDescent="0.25">
      <c r="A93" s="458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3.0573899999999998</v>
      </c>
    </row>
    <row r="94" spans="1:9" ht="13" x14ac:dyDescent="0.25">
      <c r="A94" s="458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0.218385</v>
      </c>
    </row>
    <row r="95" spans="1:9" ht="13" x14ac:dyDescent="0.25">
      <c r="A95" s="458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1.1599999999999999</v>
      </c>
    </row>
    <row r="96" spans="1:9" ht="13" x14ac:dyDescent="0.25">
      <c r="A96" s="458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0.28999999999999998</v>
      </c>
    </row>
    <row r="97" spans="1:9" ht="13" x14ac:dyDescent="0.25">
      <c r="A97" s="458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14.122230000000002</v>
      </c>
    </row>
    <row r="98" spans="1:9" ht="13" x14ac:dyDescent="0.25">
      <c r="A98" s="458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5.1969806400000005</v>
      </c>
    </row>
    <row r="99" spans="1:9" ht="13" x14ac:dyDescent="0.25">
      <c r="A99" s="458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23.29</v>
      </c>
    </row>
    <row r="100" spans="1:9" ht="13" x14ac:dyDescent="0.25">
      <c r="A100" s="458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5.82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53.15498564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69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60.638235000000002</v>
      </c>
    </row>
    <row r="105" spans="1:9" ht="13" x14ac:dyDescent="0.3">
      <c r="A105" s="469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7.2795000000000005</v>
      </c>
    </row>
    <row r="106" spans="1:9" ht="13" x14ac:dyDescent="0.3">
      <c r="A106" s="469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0.14559000000000002</v>
      </c>
    </row>
    <row r="107" spans="1:9" ht="13" x14ac:dyDescent="0.3">
      <c r="A107" s="469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0.36397500000000005</v>
      </c>
    </row>
    <row r="108" spans="1:9" ht="13" x14ac:dyDescent="0.3">
      <c r="A108" s="469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2.0382600000000006</v>
      </c>
    </row>
    <row r="109" spans="1:9" ht="13" x14ac:dyDescent="0.3">
      <c r="A109" s="469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70.465559999999996</v>
      </c>
    </row>
    <row r="111" spans="1:9" ht="13" x14ac:dyDescent="0.3">
      <c r="A111" s="468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25.93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96.395559999999989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64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64" t="s">
        <v>16</v>
      </c>
    </row>
    <row r="115" spans="1:9" ht="13" x14ac:dyDescent="0.25">
      <c r="A115" s="458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267.88560000000007</v>
      </c>
    </row>
    <row r="116" spans="1:9" ht="13" x14ac:dyDescent="0.25">
      <c r="A116" s="458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110.63524500000001</v>
      </c>
    </row>
    <row r="117" spans="1:9" ht="13" x14ac:dyDescent="0.25">
      <c r="A117" s="458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0.69956500000000021</v>
      </c>
    </row>
    <row r="118" spans="1:9" ht="13" x14ac:dyDescent="0.25">
      <c r="A118" s="458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53.15498564</v>
      </c>
    </row>
    <row r="119" spans="1:9" ht="13" x14ac:dyDescent="0.25">
      <c r="A119" s="458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96.395559999999989</v>
      </c>
    </row>
    <row r="120" spans="1:9" ht="13" x14ac:dyDescent="0.25">
      <c r="A120" s="458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528.77095564000001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64">
        <v>5</v>
      </c>
      <c r="B123" s="581" t="s">
        <v>63</v>
      </c>
      <c r="C123" s="581"/>
      <c r="D123" s="581"/>
      <c r="E123" s="581"/>
      <c r="F123" s="581"/>
      <c r="G123" s="581"/>
      <c r="H123" s="464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1528.4509556400001</v>
      </c>
    </row>
    <row r="125" spans="1:9" ht="13" x14ac:dyDescent="0.25">
      <c r="A125" s="458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0.05</v>
      </c>
      <c r="I125" s="25">
        <f>I124*H125</f>
        <v>76.422547782000009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1604.8735034220001</v>
      </c>
    </row>
    <row r="127" spans="1:9" ht="13" x14ac:dyDescent="0.25">
      <c r="A127" s="458" t="s">
        <v>13</v>
      </c>
      <c r="B127" s="574" t="s">
        <v>58</v>
      </c>
      <c r="C127" s="622"/>
      <c r="D127" s="622"/>
      <c r="E127" s="622"/>
      <c r="F127" s="622"/>
      <c r="G127" s="623"/>
      <c r="H127" s="328">
        <v>1.6279999999999999E-2</v>
      </c>
      <c r="I127" s="25">
        <f>I126*H127</f>
        <v>26.127340635710162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1631.0008440577103</v>
      </c>
    </row>
    <row r="129" spans="1:9" ht="13" x14ac:dyDescent="0.25">
      <c r="A129" s="458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58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58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52.983299999999993</v>
      </c>
    </row>
    <row r="132" spans="1:9" ht="13" x14ac:dyDescent="0.25">
      <c r="A132" s="458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11.479714999999999</v>
      </c>
    </row>
    <row r="133" spans="1:9" ht="13" x14ac:dyDescent="0.25">
      <c r="A133" s="458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58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58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58"/>
      <c r="B136" s="625" t="s">
        <v>228</v>
      </c>
      <c r="C136" s="583"/>
      <c r="D136" s="583"/>
      <c r="E136" s="583"/>
      <c r="F136" s="583"/>
      <c r="G136" s="583"/>
      <c r="H136" s="26">
        <v>0.04</v>
      </c>
      <c r="I136" s="25">
        <f>I154*H136</f>
        <v>70.644400000000005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237.65730341771018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7.6499999999999999E-2</v>
      </c>
      <c r="I139" s="23">
        <f>SUM(I131:I136)</f>
        <v>135.107415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63" t="s">
        <v>16</v>
      </c>
    </row>
    <row r="148" spans="1:9" ht="13" x14ac:dyDescent="0.25">
      <c r="A148" s="465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727.95</v>
      </c>
    </row>
    <row r="149" spans="1:9" ht="13" x14ac:dyDescent="0.25">
      <c r="A149" s="465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251.73000000000002</v>
      </c>
    </row>
    <row r="150" spans="1:9" ht="13" x14ac:dyDescent="0.25">
      <c r="A150" s="465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65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528.77095564000001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1528.4509556400001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237.65730341771018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1766.11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63" t="s">
        <v>23</v>
      </c>
      <c r="I157" s="463" t="s">
        <v>22</v>
      </c>
    </row>
    <row r="158" spans="1:9" x14ac:dyDescent="0.25">
      <c r="A158" s="621" t="s">
        <v>185</v>
      </c>
      <c r="B158" s="596"/>
      <c r="C158" s="619">
        <v>1766.11</v>
      </c>
      <c r="D158" s="597"/>
      <c r="E158" s="18">
        <v>1</v>
      </c>
      <c r="F158" s="619">
        <v>1766.11</v>
      </c>
      <c r="G158" s="597"/>
      <c r="H158" s="16">
        <v>1</v>
      </c>
      <c r="I158" s="466">
        <v>1766.11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66">
        <v>1766.11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63" t="s">
        <v>16</v>
      </c>
    </row>
    <row r="163" spans="1:9" x14ac:dyDescent="0.25">
      <c r="A163" s="467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67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66"/>
    </row>
    <row r="165" spans="1:9" x14ac:dyDescent="0.25">
      <c r="A165" s="467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66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1766.11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21193.32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362204722" right="0.51181102362204722" top="0.78740157480314965" bottom="0.78740157480314965" header="0.31496062992125984" footer="0.31496062992125984"/>
  <pageSetup paperSize="9" scale="85" orientation="portrait" horizontalDpi="0" verticalDpi="0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2:I174"/>
  <sheetViews>
    <sheetView topLeftCell="A151" workbookViewId="0">
      <selection activeCell="L167" sqref="L167"/>
    </sheetView>
  </sheetViews>
  <sheetFormatPr defaultRowHeight="12.5" x14ac:dyDescent="0.25"/>
  <cols>
    <col min="9" max="9" width="29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56"/>
      <c r="B12" s="460"/>
      <c r="C12" s="460"/>
      <c r="D12" s="460"/>
      <c r="E12" s="460"/>
      <c r="F12" s="460"/>
      <c r="G12" s="460"/>
      <c r="H12" s="460"/>
      <c r="I12" s="460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63" t="s">
        <v>15</v>
      </c>
      <c r="B14" s="553" t="s">
        <v>171</v>
      </c>
      <c r="C14" s="553"/>
      <c r="D14" s="553"/>
      <c r="E14" s="553"/>
      <c r="F14" s="553"/>
      <c r="G14" s="553"/>
      <c r="H14" s="555">
        <v>41275</v>
      </c>
      <c r="I14" s="555"/>
    </row>
    <row r="15" spans="1:9" ht="13" x14ac:dyDescent="0.25">
      <c r="A15" s="463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397</v>
      </c>
      <c r="I15" s="556"/>
    </row>
    <row r="16" spans="1:9" ht="13" x14ac:dyDescent="0.25">
      <c r="A16" s="463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63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63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63">
        <v>2</v>
      </c>
      <c r="B22" s="553" t="s">
        <v>161</v>
      </c>
      <c r="C22" s="553"/>
      <c r="D22" s="553"/>
      <c r="E22" s="553"/>
      <c r="F22" s="553"/>
      <c r="G22" s="553"/>
      <c r="H22" s="565">
        <v>800.75</v>
      </c>
      <c r="I22" s="565"/>
    </row>
    <row r="23" spans="1:9" ht="14" x14ac:dyDescent="0.25">
      <c r="A23" s="463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63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63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727.95</v>
      </c>
    </row>
    <row r="31" spans="1:9" ht="13" x14ac:dyDescent="0.25">
      <c r="A31" s="463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63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63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63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63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63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63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727.95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64">
        <v>2</v>
      </c>
      <c r="B40" s="554" t="s">
        <v>142</v>
      </c>
      <c r="C40" s="554"/>
      <c r="D40" s="554"/>
      <c r="E40" s="554"/>
      <c r="F40" s="554"/>
      <c r="G40" s="554"/>
      <c r="H40" s="554"/>
      <c r="I40" s="457" t="s">
        <v>16</v>
      </c>
    </row>
    <row r="41" spans="1:9" ht="13" x14ac:dyDescent="0.25">
      <c r="A41" s="458" t="s">
        <v>15</v>
      </c>
      <c r="B41" s="573"/>
      <c r="C41" s="573"/>
      <c r="D41" s="573"/>
      <c r="E41" s="573"/>
      <c r="F41" s="573"/>
      <c r="G41" s="573"/>
      <c r="H41" s="573"/>
      <c r="I41" s="25">
        <v>116.93</v>
      </c>
    </row>
    <row r="42" spans="1:9" ht="13" x14ac:dyDescent="0.25">
      <c r="A42" s="458"/>
      <c r="B42" s="572" t="s">
        <v>140</v>
      </c>
      <c r="C42" s="572"/>
      <c r="D42" s="572"/>
      <c r="E42" s="572"/>
      <c r="F42" s="572"/>
      <c r="G42" s="572"/>
      <c r="H42" s="57">
        <v>3.65</v>
      </c>
      <c r="I42" s="28" t="s">
        <v>49</v>
      </c>
    </row>
    <row r="43" spans="1:9" ht="13" x14ac:dyDescent="0.25">
      <c r="A43" s="458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58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176</v>
      </c>
    </row>
    <row r="45" spans="1:9" ht="13" x14ac:dyDescent="0.25">
      <c r="A45" s="458"/>
      <c r="B45" s="572" t="s">
        <v>256</v>
      </c>
      <c r="C45" s="572"/>
      <c r="D45" s="572"/>
      <c r="E45" s="572"/>
      <c r="F45" s="572"/>
      <c r="G45" s="572"/>
      <c r="H45" s="57">
        <v>220</v>
      </c>
      <c r="I45" s="28" t="s">
        <v>49</v>
      </c>
    </row>
    <row r="46" spans="1:9" ht="13" x14ac:dyDescent="0.25">
      <c r="A46" s="458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58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58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58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59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297.93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64">
        <v>3</v>
      </c>
      <c r="B55" s="554" t="s">
        <v>130</v>
      </c>
      <c r="C55" s="554"/>
      <c r="D55" s="554"/>
      <c r="E55" s="554"/>
      <c r="F55" s="554"/>
      <c r="G55" s="554"/>
      <c r="H55" s="554"/>
      <c r="I55" s="464" t="s">
        <v>16</v>
      </c>
    </row>
    <row r="56" spans="1:9" ht="13" x14ac:dyDescent="0.25">
      <c r="A56" s="458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58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58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58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57" t="s">
        <v>62</v>
      </c>
      <c r="I65" s="457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145.59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10.91925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7.2795000000000005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1.4559000000000002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18.19875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58.236000000000004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21.8385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4.3677000000000001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267.88560000000007</v>
      </c>
    </row>
    <row r="75" spans="1:9" ht="13" x14ac:dyDescent="0.25">
      <c r="A75" s="461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64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64" t="s">
        <v>16</v>
      </c>
    </row>
    <row r="80" spans="1:9" ht="13" x14ac:dyDescent="0.25">
      <c r="A80" s="458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60.638235000000002</v>
      </c>
    </row>
    <row r="81" spans="1:9" ht="13" x14ac:dyDescent="0.25">
      <c r="A81" s="458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20.237010000000001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80.875245000000007</v>
      </c>
    </row>
    <row r="83" spans="1:9" ht="13" x14ac:dyDescent="0.25">
      <c r="A83" s="458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62">
        <f>ROUND(H74*I82,2)</f>
        <v>29.76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110.63524500000001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64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64" t="s">
        <v>16</v>
      </c>
    </row>
    <row r="88" spans="1:9" ht="13" x14ac:dyDescent="0.25">
      <c r="A88" s="458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0.50956500000000016</v>
      </c>
    </row>
    <row r="89" spans="1:9" ht="13" x14ac:dyDescent="0.25">
      <c r="A89" s="458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0.69956500000000021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64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64" t="s">
        <v>16</v>
      </c>
    </row>
    <row r="93" spans="1:9" ht="13" x14ac:dyDescent="0.25">
      <c r="A93" s="458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3.0573899999999998</v>
      </c>
    </row>
    <row r="94" spans="1:9" ht="13" x14ac:dyDescent="0.25">
      <c r="A94" s="458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0.218385</v>
      </c>
    </row>
    <row r="95" spans="1:9" ht="13" x14ac:dyDescent="0.25">
      <c r="A95" s="458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1.1599999999999999</v>
      </c>
    </row>
    <row r="96" spans="1:9" ht="13" x14ac:dyDescent="0.25">
      <c r="A96" s="458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0.28999999999999998</v>
      </c>
    </row>
    <row r="97" spans="1:9" ht="13" x14ac:dyDescent="0.25">
      <c r="A97" s="458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14.122230000000002</v>
      </c>
    </row>
    <row r="98" spans="1:9" ht="13" x14ac:dyDescent="0.25">
      <c r="A98" s="458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5.1969806400000005</v>
      </c>
    </row>
    <row r="99" spans="1:9" ht="13" x14ac:dyDescent="0.25">
      <c r="A99" s="458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23.29</v>
      </c>
    </row>
    <row r="100" spans="1:9" ht="13" x14ac:dyDescent="0.25">
      <c r="A100" s="458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5.82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53.15498564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69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60.638235000000002</v>
      </c>
    </row>
    <row r="105" spans="1:9" ht="13" x14ac:dyDescent="0.3">
      <c r="A105" s="469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7.2795000000000005</v>
      </c>
    </row>
    <row r="106" spans="1:9" ht="13" x14ac:dyDescent="0.3">
      <c r="A106" s="469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0.14559000000000002</v>
      </c>
    </row>
    <row r="107" spans="1:9" ht="13" x14ac:dyDescent="0.3">
      <c r="A107" s="469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0.36397500000000005</v>
      </c>
    </row>
    <row r="108" spans="1:9" ht="13" x14ac:dyDescent="0.3">
      <c r="A108" s="469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2.0382600000000006</v>
      </c>
    </row>
    <row r="109" spans="1:9" ht="13" x14ac:dyDescent="0.3">
      <c r="A109" s="469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70.465559999999996</v>
      </c>
    </row>
    <row r="111" spans="1:9" ht="13" x14ac:dyDescent="0.3">
      <c r="A111" s="468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25.93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96.395559999999989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64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64" t="s">
        <v>16</v>
      </c>
    </row>
    <row r="115" spans="1:9" ht="13" x14ac:dyDescent="0.25">
      <c r="A115" s="458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267.88560000000007</v>
      </c>
    </row>
    <row r="116" spans="1:9" ht="13" x14ac:dyDescent="0.25">
      <c r="A116" s="458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110.63524500000001</v>
      </c>
    </row>
    <row r="117" spans="1:9" ht="13" x14ac:dyDescent="0.25">
      <c r="A117" s="458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0.69956500000000021</v>
      </c>
    </row>
    <row r="118" spans="1:9" ht="13" x14ac:dyDescent="0.25">
      <c r="A118" s="458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53.15498564</v>
      </c>
    </row>
    <row r="119" spans="1:9" ht="13" x14ac:dyDescent="0.25">
      <c r="A119" s="458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96.395559999999989</v>
      </c>
    </row>
    <row r="120" spans="1:9" ht="13" x14ac:dyDescent="0.25">
      <c r="A120" s="458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528.77095564000001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64">
        <v>5</v>
      </c>
      <c r="B123" s="581" t="s">
        <v>63</v>
      </c>
      <c r="C123" s="581"/>
      <c r="D123" s="581"/>
      <c r="E123" s="581"/>
      <c r="F123" s="581"/>
      <c r="G123" s="581"/>
      <c r="H123" s="464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1574.6509556400001</v>
      </c>
    </row>
    <row r="125" spans="1:9" ht="13" x14ac:dyDescent="0.25">
      <c r="A125" s="458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0.06</v>
      </c>
      <c r="I125" s="25">
        <f>I124*H125</f>
        <v>94.479057338399997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1669.1300129784001</v>
      </c>
    </row>
    <row r="127" spans="1:9" ht="13" x14ac:dyDescent="0.25">
      <c r="A127" s="458" t="s">
        <v>13</v>
      </c>
      <c r="B127" s="574" t="s">
        <v>58</v>
      </c>
      <c r="C127" s="622"/>
      <c r="D127" s="622"/>
      <c r="E127" s="622"/>
      <c r="F127" s="622"/>
      <c r="G127" s="623"/>
      <c r="H127" s="441">
        <v>1.7808000000000001E-2</v>
      </c>
      <c r="I127" s="25">
        <f>I126*H127</f>
        <v>29.723867271119353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1698.8538802495195</v>
      </c>
    </row>
    <row r="129" spans="1:9" ht="13" x14ac:dyDescent="0.25">
      <c r="A129" s="458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58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58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54.161099999999998</v>
      </c>
    </row>
    <row r="132" spans="1:9" ht="13" x14ac:dyDescent="0.25">
      <c r="A132" s="458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11.734904999999999</v>
      </c>
    </row>
    <row r="133" spans="1:9" ht="13" x14ac:dyDescent="0.25">
      <c r="A133" s="458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58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58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58"/>
      <c r="B136" s="625" t="s">
        <v>228</v>
      </c>
      <c r="C136" s="583"/>
      <c r="D136" s="583"/>
      <c r="E136" s="583"/>
      <c r="F136" s="583"/>
      <c r="G136" s="583"/>
      <c r="H136" s="26">
        <v>2.2499999999999999E-2</v>
      </c>
      <c r="I136" s="25">
        <f>I154*H136</f>
        <v>40.620824999999996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230.71975460951936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5.8999999999999997E-2</v>
      </c>
      <c r="I139" s="23">
        <f>SUM(I131:I136)</f>
        <v>106.51683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63" t="s">
        <v>16</v>
      </c>
    </row>
    <row r="148" spans="1:9" ht="13" x14ac:dyDescent="0.25">
      <c r="A148" s="465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727.95</v>
      </c>
    </row>
    <row r="149" spans="1:9" ht="13" x14ac:dyDescent="0.25">
      <c r="A149" s="465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297.93</v>
      </c>
    </row>
    <row r="150" spans="1:9" ht="13" x14ac:dyDescent="0.25">
      <c r="A150" s="465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65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528.77095564000001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1574.6509556400001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230.71975460951936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1805.37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63" t="s">
        <v>23</v>
      </c>
      <c r="I157" s="463" t="s">
        <v>22</v>
      </c>
    </row>
    <row r="158" spans="1:9" x14ac:dyDescent="0.25">
      <c r="A158" s="621" t="s">
        <v>185</v>
      </c>
      <c r="B158" s="596"/>
      <c r="C158" s="619">
        <v>1805.37</v>
      </c>
      <c r="D158" s="597"/>
      <c r="E158" s="18">
        <v>1</v>
      </c>
      <c r="F158" s="619">
        <v>1805.37</v>
      </c>
      <c r="G158" s="597"/>
      <c r="H158" s="16">
        <v>1</v>
      </c>
      <c r="I158" s="466">
        <v>1805.37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66">
        <v>1805.37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63" t="s">
        <v>16</v>
      </c>
    </row>
    <row r="163" spans="1:9" x14ac:dyDescent="0.25">
      <c r="A163" s="467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67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66"/>
    </row>
    <row r="165" spans="1:9" x14ac:dyDescent="0.25">
      <c r="A165" s="467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66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1805.37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21664.44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362204722" right="0.51181102362204722" top="0.78740157480314965" bottom="0.78740157480314965" header="0.31496062992125984" footer="0.31496062992125984"/>
  <pageSetup paperSize="9" scale="90" orientation="portrait" horizontalDpi="0" verticalDpi="0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2:I174"/>
  <sheetViews>
    <sheetView workbookViewId="0">
      <selection sqref="A1:I174"/>
    </sheetView>
  </sheetViews>
  <sheetFormatPr defaultRowHeight="12.5" x14ac:dyDescent="0.25"/>
  <cols>
    <col min="9" max="9" width="35.269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402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70"/>
      <c r="B12" s="474"/>
      <c r="C12" s="474"/>
      <c r="D12" s="474"/>
      <c r="E12" s="474"/>
      <c r="F12" s="474"/>
      <c r="G12" s="474"/>
      <c r="H12" s="474"/>
      <c r="I12" s="474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77" t="s">
        <v>15</v>
      </c>
      <c r="B14" s="553" t="s">
        <v>171</v>
      </c>
      <c r="C14" s="553"/>
      <c r="D14" s="553"/>
      <c r="E14" s="553"/>
      <c r="F14" s="553"/>
      <c r="G14" s="553"/>
      <c r="H14" s="555">
        <v>41719</v>
      </c>
      <c r="I14" s="555"/>
    </row>
    <row r="15" spans="1:9" ht="13" x14ac:dyDescent="0.25">
      <c r="A15" s="477" t="s">
        <v>13</v>
      </c>
      <c r="B15" s="553" t="s">
        <v>169</v>
      </c>
      <c r="C15" s="553"/>
      <c r="D15" s="553"/>
      <c r="E15" s="553"/>
      <c r="F15" s="553"/>
      <c r="G15" s="553"/>
      <c r="H15" s="556" t="s">
        <v>230</v>
      </c>
      <c r="I15" s="556"/>
    </row>
    <row r="16" spans="1:9" ht="13" x14ac:dyDescent="0.25">
      <c r="A16" s="477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77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77">
        <v>1</v>
      </c>
      <c r="B21" s="553" t="s">
        <v>162</v>
      </c>
      <c r="C21" s="553"/>
      <c r="D21" s="553"/>
      <c r="E21" s="553"/>
      <c r="F21" s="553"/>
      <c r="G21" s="553"/>
      <c r="H21" s="565" t="s">
        <v>241</v>
      </c>
      <c r="I21" s="565"/>
    </row>
    <row r="22" spans="1:9" ht="13" x14ac:dyDescent="0.25">
      <c r="A22" s="477">
        <v>2</v>
      </c>
      <c r="B22" s="553" t="s">
        <v>161</v>
      </c>
      <c r="C22" s="553"/>
      <c r="D22" s="553"/>
      <c r="E22" s="553"/>
      <c r="F22" s="553"/>
      <c r="G22" s="553"/>
      <c r="H22" s="565">
        <v>761.4</v>
      </c>
      <c r="I22" s="565"/>
    </row>
    <row r="23" spans="1:9" ht="14" x14ac:dyDescent="0.25">
      <c r="A23" s="477">
        <v>3</v>
      </c>
      <c r="B23" s="553" t="s">
        <v>160</v>
      </c>
      <c r="C23" s="553"/>
      <c r="D23" s="553"/>
      <c r="E23" s="553"/>
      <c r="F23" s="553"/>
      <c r="G23" s="553"/>
      <c r="H23" s="561" t="s">
        <v>241</v>
      </c>
      <c r="I23" s="561"/>
    </row>
    <row r="24" spans="1:9" ht="13" x14ac:dyDescent="0.25">
      <c r="A24" s="477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77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692.18</v>
      </c>
    </row>
    <row r="31" spans="1:9" ht="13" x14ac:dyDescent="0.25">
      <c r="A31" s="477" t="s">
        <v>13</v>
      </c>
      <c r="B31" s="570" t="s">
        <v>232</v>
      </c>
      <c r="C31" s="570"/>
      <c r="D31" s="570"/>
      <c r="E31" s="570"/>
      <c r="F31" s="570"/>
      <c r="G31" s="570"/>
      <c r="H31" s="30">
        <v>0.2</v>
      </c>
      <c r="I31" s="60">
        <v>138.43</v>
      </c>
    </row>
    <row r="32" spans="1:9" ht="13" x14ac:dyDescent="0.25">
      <c r="A32" s="477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77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77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77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77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77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830.6099999999999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78">
        <v>2</v>
      </c>
      <c r="B40" s="554" t="s">
        <v>142</v>
      </c>
      <c r="C40" s="554"/>
      <c r="D40" s="554"/>
      <c r="E40" s="554"/>
      <c r="F40" s="554"/>
      <c r="G40" s="554"/>
      <c r="H40" s="554"/>
      <c r="I40" s="471" t="s">
        <v>16</v>
      </c>
    </row>
    <row r="41" spans="1:9" ht="13" x14ac:dyDescent="0.25">
      <c r="A41" s="472" t="s">
        <v>15</v>
      </c>
      <c r="B41" s="573"/>
      <c r="C41" s="573"/>
      <c r="D41" s="573"/>
      <c r="E41" s="573"/>
      <c r="F41" s="573"/>
      <c r="G41" s="573"/>
      <c r="H41" s="573"/>
      <c r="I41" s="25">
        <v>81.67</v>
      </c>
    </row>
    <row r="42" spans="1:9" ht="13" x14ac:dyDescent="0.25">
      <c r="A42" s="472"/>
      <c r="B42" s="572" t="s">
        <v>140</v>
      </c>
      <c r="C42" s="572"/>
      <c r="D42" s="572"/>
      <c r="E42" s="572"/>
      <c r="F42" s="572"/>
      <c r="G42" s="572"/>
      <c r="H42" s="57">
        <v>2.8</v>
      </c>
      <c r="I42" s="28" t="s">
        <v>49</v>
      </c>
    </row>
    <row r="43" spans="1:9" ht="13" x14ac:dyDescent="0.25">
      <c r="A43" s="472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72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224.4</v>
      </c>
    </row>
    <row r="45" spans="1:9" ht="13" x14ac:dyDescent="0.25">
      <c r="A45" s="472"/>
      <c r="B45" s="572" t="s">
        <v>403</v>
      </c>
      <c r="C45" s="572"/>
      <c r="D45" s="572"/>
      <c r="E45" s="572"/>
      <c r="F45" s="572"/>
      <c r="G45" s="572"/>
      <c r="H45" s="57">
        <v>264</v>
      </c>
      <c r="I45" s="28" t="s">
        <v>49</v>
      </c>
    </row>
    <row r="46" spans="1:9" ht="13" x14ac:dyDescent="0.25">
      <c r="A46" s="472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72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72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72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73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311.07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78">
        <v>3</v>
      </c>
      <c r="B55" s="554" t="s">
        <v>130</v>
      </c>
      <c r="C55" s="554"/>
      <c r="D55" s="554"/>
      <c r="E55" s="554"/>
      <c r="F55" s="554"/>
      <c r="G55" s="554"/>
      <c r="H55" s="554"/>
      <c r="I55" s="478" t="s">
        <v>16</v>
      </c>
    </row>
    <row r="56" spans="1:9" ht="13" x14ac:dyDescent="0.25">
      <c r="A56" s="472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72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72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72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71" t="s">
        <v>62</v>
      </c>
      <c r="I65" s="471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166.12199999999999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12.459149999999998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8.3060999999999989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1.6612199999999999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20.765249999999998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66.448799999999991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24.918299999999995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4.9836599999999995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305.66447999999991</v>
      </c>
    </row>
    <row r="75" spans="1:9" ht="13" x14ac:dyDescent="0.25">
      <c r="A75" s="475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78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78" t="s">
        <v>16</v>
      </c>
    </row>
    <row r="80" spans="1:9" ht="13" x14ac:dyDescent="0.25">
      <c r="A80" s="472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69.189812999999987</v>
      </c>
    </row>
    <row r="81" spans="1:9" ht="13" x14ac:dyDescent="0.25">
      <c r="A81" s="472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23.090957999999997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92.280770999999987</v>
      </c>
    </row>
    <row r="83" spans="1:9" ht="13" x14ac:dyDescent="0.25">
      <c r="A83" s="472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76">
        <f>ROUND(H74*I82,2)</f>
        <v>33.96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126.240771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78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78" t="s">
        <v>16</v>
      </c>
    </row>
    <row r="88" spans="1:9" ht="13" x14ac:dyDescent="0.25">
      <c r="A88" s="472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0.58142700000000003</v>
      </c>
    </row>
    <row r="89" spans="1:9" ht="13" x14ac:dyDescent="0.25">
      <c r="A89" s="472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0.21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0.79142699999999999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78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78" t="s">
        <v>16</v>
      </c>
    </row>
    <row r="93" spans="1:9" ht="13" x14ac:dyDescent="0.25">
      <c r="A93" s="472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3.4885619999999995</v>
      </c>
    </row>
    <row r="94" spans="1:9" ht="13" x14ac:dyDescent="0.25">
      <c r="A94" s="472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0.24918299999999996</v>
      </c>
    </row>
    <row r="95" spans="1:9" ht="13" x14ac:dyDescent="0.25">
      <c r="A95" s="472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1.33</v>
      </c>
    </row>
    <row r="96" spans="1:9" ht="13" x14ac:dyDescent="0.25">
      <c r="A96" s="472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472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16.113833999999997</v>
      </c>
    </row>
    <row r="98" spans="1:9" ht="13" x14ac:dyDescent="0.25">
      <c r="A98" s="472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5.9298909119999985</v>
      </c>
    </row>
    <row r="99" spans="1:9" ht="13" x14ac:dyDescent="0.25">
      <c r="A99" s="472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26.58</v>
      </c>
    </row>
    <row r="100" spans="1:9" ht="13" x14ac:dyDescent="0.25">
      <c r="A100" s="472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6.64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60.661469911999994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83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69.189812999999987</v>
      </c>
    </row>
    <row r="105" spans="1:9" ht="13" x14ac:dyDescent="0.3">
      <c r="A105" s="483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8.3060999999999989</v>
      </c>
    </row>
    <row r="106" spans="1:9" ht="13" x14ac:dyDescent="0.3">
      <c r="A106" s="483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0.16612199999999999</v>
      </c>
    </row>
    <row r="107" spans="1:9" ht="13" x14ac:dyDescent="0.3">
      <c r="A107" s="483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0.41530499999999998</v>
      </c>
    </row>
    <row r="108" spans="1:9" ht="13" x14ac:dyDescent="0.3">
      <c r="A108" s="483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2.3257080000000001</v>
      </c>
    </row>
    <row r="109" spans="1:9" ht="13" x14ac:dyDescent="0.3">
      <c r="A109" s="483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80.403047999999998</v>
      </c>
    </row>
    <row r="111" spans="1:9" ht="13" x14ac:dyDescent="0.3">
      <c r="A111" s="482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29.59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109.993048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78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78" t="s">
        <v>16</v>
      </c>
    </row>
    <row r="115" spans="1:9" ht="13" x14ac:dyDescent="0.25">
      <c r="A115" s="472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305.66447999999991</v>
      </c>
    </row>
    <row r="116" spans="1:9" ht="13" x14ac:dyDescent="0.25">
      <c r="A116" s="472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126.240771</v>
      </c>
    </row>
    <row r="117" spans="1:9" ht="13" x14ac:dyDescent="0.25">
      <c r="A117" s="472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0.79142699999999999</v>
      </c>
    </row>
    <row r="118" spans="1:9" ht="13" x14ac:dyDescent="0.25">
      <c r="A118" s="472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60.661469911999994</v>
      </c>
    </row>
    <row r="119" spans="1:9" ht="13" x14ac:dyDescent="0.25">
      <c r="A119" s="472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109.993048</v>
      </c>
    </row>
    <row r="120" spans="1:9" ht="13" x14ac:dyDescent="0.25">
      <c r="A120" s="472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603.35119591199987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78">
        <v>5</v>
      </c>
      <c r="B123" s="581" t="s">
        <v>63</v>
      </c>
      <c r="C123" s="581"/>
      <c r="D123" s="581"/>
      <c r="E123" s="581"/>
      <c r="F123" s="581"/>
      <c r="G123" s="581"/>
      <c r="H123" s="478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1765.0311959119997</v>
      </c>
    </row>
    <row r="125" spans="1:9" ht="13" x14ac:dyDescent="0.25">
      <c r="A125" s="472" t="s">
        <v>15</v>
      </c>
      <c r="B125" s="574" t="s">
        <v>60</v>
      </c>
      <c r="C125" s="622"/>
      <c r="D125" s="622"/>
      <c r="E125" s="622"/>
      <c r="F125" s="622"/>
      <c r="G125" s="623"/>
      <c r="H125" s="32">
        <v>1.4999999999999999E-2</v>
      </c>
      <c r="I125" s="25">
        <f>I124*H125</f>
        <v>26.475467938679994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1791.5066638506796</v>
      </c>
    </row>
    <row r="127" spans="1:9" ht="13" x14ac:dyDescent="0.25">
      <c r="A127" s="472" t="s">
        <v>13</v>
      </c>
      <c r="B127" s="574" t="s">
        <v>58</v>
      </c>
      <c r="C127" s="622"/>
      <c r="D127" s="622"/>
      <c r="E127" s="622"/>
      <c r="F127" s="622"/>
      <c r="G127" s="623"/>
      <c r="H127" s="441">
        <v>9.6139999999999993E-3</v>
      </c>
      <c r="I127" s="25">
        <f>I126*H127</f>
        <v>17.223545066260431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1808.73020891694</v>
      </c>
    </row>
    <row r="129" spans="1:9" ht="13" x14ac:dyDescent="0.25">
      <c r="A129" s="472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72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72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59.4</v>
      </c>
    </row>
    <row r="132" spans="1:9" ht="13" x14ac:dyDescent="0.25">
      <c r="A132" s="472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12.87</v>
      </c>
    </row>
    <row r="133" spans="1:9" ht="13" x14ac:dyDescent="0.25">
      <c r="A133" s="472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72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72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72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99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214.96901300494042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171.26999999999998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77" t="s">
        <v>16</v>
      </c>
    </row>
    <row r="148" spans="1:9" ht="13" x14ac:dyDescent="0.25">
      <c r="A148" s="47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830.6099999999999</v>
      </c>
    </row>
    <row r="149" spans="1:9" ht="13" x14ac:dyDescent="0.25">
      <c r="A149" s="47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311.07</v>
      </c>
    </row>
    <row r="150" spans="1:9" ht="13" x14ac:dyDescent="0.25">
      <c r="A150" s="47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7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603.35119591199987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1765.0311959119997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214.96901300494042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1980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77" t="s">
        <v>23</v>
      </c>
      <c r="I157" s="477" t="s">
        <v>22</v>
      </c>
    </row>
    <row r="158" spans="1:9" x14ac:dyDescent="0.25">
      <c r="A158" s="621" t="s">
        <v>241</v>
      </c>
      <c r="B158" s="596"/>
      <c r="C158" s="619">
        <v>1980</v>
      </c>
      <c r="D158" s="597"/>
      <c r="E158" s="18">
        <v>2</v>
      </c>
      <c r="F158" s="619">
        <v>3960</v>
      </c>
      <c r="G158" s="597"/>
      <c r="H158" s="16">
        <v>1</v>
      </c>
      <c r="I158" s="480">
        <v>3960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80">
        <v>3960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77" t="s">
        <v>16</v>
      </c>
    </row>
    <row r="163" spans="1:9" x14ac:dyDescent="0.25">
      <c r="A163" s="481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81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80"/>
    </row>
    <row r="165" spans="1:9" x14ac:dyDescent="0.25">
      <c r="A165" s="481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8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3960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47520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362204722" right="0.51181102362204722" top="0.78740157480314965" bottom="0.78740157480314965" header="0.31496062992125984" footer="0.31496062992125984"/>
  <pageSetup paperSize="9" scale="80" orientation="portrait" horizontalDpi="0" verticalDpi="0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2:I174"/>
  <sheetViews>
    <sheetView workbookViewId="0">
      <selection activeCell="M15" sqref="M15"/>
    </sheetView>
  </sheetViews>
  <sheetFormatPr defaultRowHeight="12.5" x14ac:dyDescent="0.25"/>
  <cols>
    <col min="9" max="9" width="25.72656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402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91"/>
      <c r="B12" s="495"/>
      <c r="C12" s="495"/>
      <c r="D12" s="495"/>
      <c r="E12" s="495"/>
      <c r="F12" s="495"/>
      <c r="G12" s="495"/>
      <c r="H12" s="495"/>
      <c r="I12" s="49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85" t="s">
        <v>15</v>
      </c>
      <c r="B14" s="553" t="s">
        <v>171</v>
      </c>
      <c r="C14" s="553"/>
      <c r="D14" s="553"/>
      <c r="E14" s="553"/>
      <c r="F14" s="553"/>
      <c r="G14" s="553"/>
      <c r="H14" s="555">
        <v>41719</v>
      </c>
      <c r="I14" s="555"/>
    </row>
    <row r="15" spans="1:9" ht="13" x14ac:dyDescent="0.25">
      <c r="A15" s="48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397</v>
      </c>
      <c r="I15" s="556"/>
    </row>
    <row r="16" spans="1:9" ht="13" x14ac:dyDescent="0.25">
      <c r="A16" s="48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8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85">
        <v>1</v>
      </c>
      <c r="B21" s="553" t="s">
        <v>162</v>
      </c>
      <c r="C21" s="553"/>
      <c r="D21" s="553"/>
      <c r="E21" s="553"/>
      <c r="F21" s="553"/>
      <c r="G21" s="553"/>
      <c r="H21" s="565" t="s">
        <v>241</v>
      </c>
      <c r="I21" s="565"/>
    </row>
    <row r="22" spans="1:9" ht="13" x14ac:dyDescent="0.25">
      <c r="A22" s="485">
        <v>2</v>
      </c>
      <c r="B22" s="553" t="s">
        <v>161</v>
      </c>
      <c r="C22" s="553"/>
      <c r="D22" s="553"/>
      <c r="E22" s="553"/>
      <c r="F22" s="553"/>
      <c r="G22" s="553"/>
      <c r="H22" s="565">
        <v>761.4</v>
      </c>
      <c r="I22" s="565"/>
    </row>
    <row r="23" spans="1:9" ht="14" x14ac:dyDescent="0.25">
      <c r="A23" s="485">
        <v>3</v>
      </c>
      <c r="B23" s="553" t="s">
        <v>160</v>
      </c>
      <c r="C23" s="553"/>
      <c r="D23" s="553"/>
      <c r="E23" s="553"/>
      <c r="F23" s="553"/>
      <c r="G23" s="553"/>
      <c r="H23" s="561" t="s">
        <v>241</v>
      </c>
      <c r="I23" s="561"/>
    </row>
    <row r="24" spans="1:9" ht="13" x14ac:dyDescent="0.25">
      <c r="A24" s="485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8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692.18</v>
      </c>
    </row>
    <row r="31" spans="1:9" ht="13" x14ac:dyDescent="0.25">
      <c r="A31" s="485" t="s">
        <v>13</v>
      </c>
      <c r="B31" s="570" t="s">
        <v>232</v>
      </c>
      <c r="C31" s="570"/>
      <c r="D31" s="570"/>
      <c r="E31" s="570"/>
      <c r="F31" s="570"/>
      <c r="G31" s="570"/>
      <c r="H31" s="30">
        <v>0.2</v>
      </c>
      <c r="I31" s="60">
        <v>138.43</v>
      </c>
    </row>
    <row r="32" spans="1:9" ht="13" x14ac:dyDescent="0.25">
      <c r="A32" s="48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8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8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8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8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85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830.6099999999999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93">
        <v>2</v>
      </c>
      <c r="B40" s="554" t="s">
        <v>142</v>
      </c>
      <c r="C40" s="554"/>
      <c r="D40" s="554"/>
      <c r="E40" s="554"/>
      <c r="F40" s="554"/>
      <c r="G40" s="554"/>
      <c r="H40" s="554"/>
      <c r="I40" s="494" t="s">
        <v>16</v>
      </c>
    </row>
    <row r="41" spans="1:9" ht="13" x14ac:dyDescent="0.25">
      <c r="A41" s="486" t="s">
        <v>15</v>
      </c>
      <c r="B41" s="573"/>
      <c r="C41" s="573"/>
      <c r="D41" s="573"/>
      <c r="E41" s="573"/>
      <c r="F41" s="573"/>
      <c r="G41" s="573"/>
      <c r="H41" s="573"/>
      <c r="I41" s="25">
        <v>72.87</v>
      </c>
    </row>
    <row r="42" spans="1:9" ht="13" x14ac:dyDescent="0.25">
      <c r="A42" s="486"/>
      <c r="B42" s="572" t="s">
        <v>140</v>
      </c>
      <c r="C42" s="572"/>
      <c r="D42" s="572"/>
      <c r="E42" s="572"/>
      <c r="F42" s="572"/>
      <c r="G42" s="572"/>
      <c r="H42" s="57">
        <v>2.6</v>
      </c>
      <c r="I42" s="28" t="s">
        <v>49</v>
      </c>
    </row>
    <row r="43" spans="1:9" ht="13" x14ac:dyDescent="0.25">
      <c r="A43" s="48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86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224.4</v>
      </c>
    </row>
    <row r="45" spans="1:9" ht="13" x14ac:dyDescent="0.25">
      <c r="A45" s="486"/>
      <c r="B45" s="572" t="s">
        <v>403</v>
      </c>
      <c r="C45" s="572"/>
      <c r="D45" s="572"/>
      <c r="E45" s="572"/>
      <c r="F45" s="572"/>
      <c r="G45" s="572"/>
      <c r="H45" s="57">
        <v>264</v>
      </c>
      <c r="I45" s="28" t="s">
        <v>49</v>
      </c>
    </row>
    <row r="46" spans="1:9" ht="13" x14ac:dyDescent="0.25">
      <c r="A46" s="48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8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8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86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9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302.27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93">
        <v>3</v>
      </c>
      <c r="B55" s="554" t="s">
        <v>130</v>
      </c>
      <c r="C55" s="554"/>
      <c r="D55" s="554"/>
      <c r="E55" s="554"/>
      <c r="F55" s="554"/>
      <c r="G55" s="554"/>
      <c r="H55" s="554"/>
      <c r="I55" s="493" t="s">
        <v>16</v>
      </c>
    </row>
    <row r="56" spans="1:9" ht="13" x14ac:dyDescent="0.25">
      <c r="A56" s="48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8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8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8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94" t="s">
        <v>62</v>
      </c>
      <c r="I65" s="49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166.12199999999999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12.459149999999998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8.3060999999999989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1.6612199999999999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20.765249999999998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66.448799999999991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24.918299999999995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4.9836599999999995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305.66447999999991</v>
      </c>
    </row>
    <row r="75" spans="1:9" ht="13" x14ac:dyDescent="0.25">
      <c r="A75" s="49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9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93" t="s">
        <v>16</v>
      </c>
    </row>
    <row r="80" spans="1:9" ht="13" x14ac:dyDescent="0.25">
      <c r="A80" s="48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69.189812999999987</v>
      </c>
    </row>
    <row r="81" spans="1:9" ht="13" x14ac:dyDescent="0.25">
      <c r="A81" s="48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23.090957999999997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92.280770999999987</v>
      </c>
    </row>
    <row r="83" spans="1:9" ht="13" x14ac:dyDescent="0.25">
      <c r="A83" s="48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92">
        <f>ROUND(H74*I82,2)</f>
        <v>33.96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126.240771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9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93" t="s">
        <v>16</v>
      </c>
    </row>
    <row r="88" spans="1:9" ht="13" x14ac:dyDescent="0.25">
      <c r="A88" s="48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0.58142700000000003</v>
      </c>
    </row>
    <row r="89" spans="1:9" ht="13" x14ac:dyDescent="0.25">
      <c r="A89" s="48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0.21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0.79142699999999999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9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93" t="s">
        <v>16</v>
      </c>
    </row>
    <row r="93" spans="1:9" ht="13" x14ac:dyDescent="0.25">
      <c r="A93" s="48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3.4885619999999995</v>
      </c>
    </row>
    <row r="94" spans="1:9" ht="13" x14ac:dyDescent="0.25">
      <c r="A94" s="48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0.24918299999999996</v>
      </c>
    </row>
    <row r="95" spans="1:9" ht="13" x14ac:dyDescent="0.25">
      <c r="A95" s="48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1.33</v>
      </c>
    </row>
    <row r="96" spans="1:9" ht="13" x14ac:dyDescent="0.25">
      <c r="A96" s="48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48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16.113833999999997</v>
      </c>
    </row>
    <row r="98" spans="1:9" ht="13" x14ac:dyDescent="0.25">
      <c r="A98" s="48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5.9298909119999985</v>
      </c>
    </row>
    <row r="99" spans="1:9" ht="13" x14ac:dyDescent="0.25">
      <c r="A99" s="48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26.58</v>
      </c>
    </row>
    <row r="100" spans="1:9" ht="13" x14ac:dyDescent="0.25">
      <c r="A100" s="48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6.64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60.661469911999994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8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69.189812999999987</v>
      </c>
    </row>
    <row r="105" spans="1:9" ht="13" x14ac:dyDescent="0.3">
      <c r="A105" s="48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8.3060999999999989</v>
      </c>
    </row>
    <row r="106" spans="1:9" ht="13" x14ac:dyDescent="0.3">
      <c r="A106" s="48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0.16612199999999999</v>
      </c>
    </row>
    <row r="107" spans="1:9" ht="13" x14ac:dyDescent="0.3">
      <c r="A107" s="48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0.41530499999999998</v>
      </c>
    </row>
    <row r="108" spans="1:9" ht="13" x14ac:dyDescent="0.3">
      <c r="A108" s="48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2.3257080000000001</v>
      </c>
    </row>
    <row r="109" spans="1:9" ht="13" x14ac:dyDescent="0.3">
      <c r="A109" s="48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80.403047999999998</v>
      </c>
    </row>
    <row r="111" spans="1:9" ht="13" x14ac:dyDescent="0.3">
      <c r="A111" s="48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29.59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109.993048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9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93" t="s">
        <v>16</v>
      </c>
    </row>
    <row r="115" spans="1:9" ht="13" x14ac:dyDescent="0.25">
      <c r="A115" s="48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305.66447999999991</v>
      </c>
    </row>
    <row r="116" spans="1:9" ht="13" x14ac:dyDescent="0.25">
      <c r="A116" s="48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126.240771</v>
      </c>
    </row>
    <row r="117" spans="1:9" ht="13" x14ac:dyDescent="0.25">
      <c r="A117" s="48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0.79142699999999999</v>
      </c>
    </row>
    <row r="118" spans="1:9" ht="13" x14ac:dyDescent="0.25">
      <c r="A118" s="48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60.661469911999994</v>
      </c>
    </row>
    <row r="119" spans="1:9" ht="13" x14ac:dyDescent="0.25">
      <c r="A119" s="48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109.993048</v>
      </c>
    </row>
    <row r="120" spans="1:9" ht="13" x14ac:dyDescent="0.25">
      <c r="A120" s="48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603.35119591199987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93">
        <v>5</v>
      </c>
      <c r="B123" s="581" t="s">
        <v>63</v>
      </c>
      <c r="C123" s="581"/>
      <c r="D123" s="581"/>
      <c r="E123" s="581"/>
      <c r="F123" s="581"/>
      <c r="G123" s="581"/>
      <c r="H123" s="49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1756.2311959119997</v>
      </c>
    </row>
    <row r="125" spans="1:9" ht="13" x14ac:dyDescent="0.25">
      <c r="A125" s="48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1.7999999999999999E-2</v>
      </c>
      <c r="I125" s="25">
        <f>I124*H125</f>
        <v>31.612161526415992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1787.8433574384158</v>
      </c>
    </row>
    <row r="127" spans="1:9" ht="13" x14ac:dyDescent="0.25">
      <c r="A127" s="486" t="s">
        <v>13</v>
      </c>
      <c r="B127" s="574" t="s">
        <v>58</v>
      </c>
      <c r="C127" s="622"/>
      <c r="D127" s="622"/>
      <c r="E127" s="622"/>
      <c r="F127" s="622"/>
      <c r="G127" s="623"/>
      <c r="H127" s="441">
        <v>1.1686E-2</v>
      </c>
      <c r="I127" s="25">
        <f>I126*H127</f>
        <v>20.892737475025328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1808.7360949134411</v>
      </c>
    </row>
    <row r="129" spans="1:9" ht="13" x14ac:dyDescent="0.25">
      <c r="A129" s="48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8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8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59.4</v>
      </c>
    </row>
    <row r="132" spans="1:9" ht="13" x14ac:dyDescent="0.25">
      <c r="A132" s="48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12.87</v>
      </c>
    </row>
    <row r="133" spans="1:9" ht="13" x14ac:dyDescent="0.25">
      <c r="A133" s="48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8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8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8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99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223.77489900144133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171.26999999999998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85" t="s">
        <v>16</v>
      </c>
    </row>
    <row r="148" spans="1:9" ht="13" x14ac:dyDescent="0.25">
      <c r="A148" s="48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830.6099999999999</v>
      </c>
    </row>
    <row r="149" spans="1:9" ht="13" x14ac:dyDescent="0.25">
      <c r="A149" s="48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302.27</v>
      </c>
    </row>
    <row r="150" spans="1:9" ht="13" x14ac:dyDescent="0.25">
      <c r="A150" s="48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8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603.35119591199987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1756.2311959119997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223.77489900144133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1980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85" t="s">
        <v>23</v>
      </c>
      <c r="I157" s="485" t="s">
        <v>22</v>
      </c>
    </row>
    <row r="158" spans="1:9" x14ac:dyDescent="0.25">
      <c r="A158" s="621" t="s">
        <v>241</v>
      </c>
      <c r="B158" s="596"/>
      <c r="C158" s="619">
        <v>1980</v>
      </c>
      <c r="D158" s="597"/>
      <c r="E158" s="18">
        <v>1</v>
      </c>
      <c r="F158" s="619">
        <v>1980</v>
      </c>
      <c r="G158" s="597"/>
      <c r="H158" s="16">
        <v>1</v>
      </c>
      <c r="I158" s="490">
        <v>1980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90">
        <v>1980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85" t="s">
        <v>16</v>
      </c>
    </row>
    <row r="163" spans="1:9" x14ac:dyDescent="0.25">
      <c r="A163" s="48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8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90"/>
    </row>
    <row r="165" spans="1:9" x14ac:dyDescent="0.25">
      <c r="A165" s="48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9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1980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23760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2:I174"/>
  <sheetViews>
    <sheetView workbookViewId="0">
      <selection sqref="A1:I175"/>
    </sheetView>
  </sheetViews>
  <sheetFormatPr defaultRowHeight="12.5" x14ac:dyDescent="0.25"/>
  <cols>
    <col min="9" max="9" width="26.542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402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91"/>
      <c r="B12" s="495"/>
      <c r="C12" s="495"/>
      <c r="D12" s="495"/>
      <c r="E12" s="495"/>
      <c r="F12" s="495"/>
      <c r="G12" s="495"/>
      <c r="H12" s="495"/>
      <c r="I12" s="49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85" t="s">
        <v>15</v>
      </c>
      <c r="B14" s="553" t="s">
        <v>171</v>
      </c>
      <c r="C14" s="553"/>
      <c r="D14" s="553"/>
      <c r="E14" s="553"/>
      <c r="F14" s="553"/>
      <c r="G14" s="553"/>
      <c r="H14" s="555">
        <v>41719</v>
      </c>
      <c r="I14" s="555"/>
    </row>
    <row r="15" spans="1:9" ht="13" x14ac:dyDescent="0.25">
      <c r="A15" s="485" t="s">
        <v>13</v>
      </c>
      <c r="B15" s="553" t="s">
        <v>169</v>
      </c>
      <c r="C15" s="553"/>
      <c r="D15" s="553"/>
      <c r="E15" s="553"/>
      <c r="F15" s="553"/>
      <c r="G15" s="553"/>
      <c r="H15" s="556" t="s">
        <v>404</v>
      </c>
      <c r="I15" s="556"/>
    </row>
    <row r="16" spans="1:9" ht="13" x14ac:dyDescent="0.25">
      <c r="A16" s="48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8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85">
        <v>1</v>
      </c>
      <c r="B21" s="553" t="s">
        <v>162</v>
      </c>
      <c r="C21" s="553"/>
      <c r="D21" s="553"/>
      <c r="E21" s="553"/>
      <c r="F21" s="553"/>
      <c r="G21" s="553"/>
      <c r="H21" s="565" t="s">
        <v>241</v>
      </c>
      <c r="I21" s="565"/>
    </row>
    <row r="22" spans="1:9" ht="13" x14ac:dyDescent="0.25">
      <c r="A22" s="485">
        <v>2</v>
      </c>
      <c r="B22" s="553" t="s">
        <v>161</v>
      </c>
      <c r="C22" s="553"/>
      <c r="D22" s="553"/>
      <c r="E22" s="553"/>
      <c r="F22" s="553"/>
      <c r="G22" s="553"/>
      <c r="H22" s="565">
        <v>761.4</v>
      </c>
      <c r="I22" s="565"/>
    </row>
    <row r="23" spans="1:9" ht="14" x14ac:dyDescent="0.25">
      <c r="A23" s="485">
        <v>3</v>
      </c>
      <c r="B23" s="553" t="s">
        <v>160</v>
      </c>
      <c r="C23" s="553"/>
      <c r="D23" s="553"/>
      <c r="E23" s="553"/>
      <c r="F23" s="553"/>
      <c r="G23" s="553"/>
      <c r="H23" s="561" t="s">
        <v>241</v>
      </c>
      <c r="I23" s="561"/>
    </row>
    <row r="24" spans="1:9" ht="13" x14ac:dyDescent="0.25">
      <c r="A24" s="485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8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692.18</v>
      </c>
    </row>
    <row r="31" spans="1:9" ht="13" x14ac:dyDescent="0.25">
      <c r="A31" s="485" t="s">
        <v>13</v>
      </c>
      <c r="B31" s="570" t="s">
        <v>232</v>
      </c>
      <c r="C31" s="570"/>
      <c r="D31" s="570"/>
      <c r="E31" s="570"/>
      <c r="F31" s="570"/>
      <c r="G31" s="570"/>
      <c r="H31" s="30">
        <v>0.2</v>
      </c>
      <c r="I31" s="60">
        <v>138.43</v>
      </c>
    </row>
    <row r="32" spans="1:9" ht="13" x14ac:dyDescent="0.25">
      <c r="A32" s="48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8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8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8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8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85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830.6099999999999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93">
        <v>2</v>
      </c>
      <c r="B40" s="554" t="s">
        <v>142</v>
      </c>
      <c r="C40" s="554"/>
      <c r="D40" s="554"/>
      <c r="E40" s="554"/>
      <c r="F40" s="554"/>
      <c r="G40" s="554"/>
      <c r="H40" s="554"/>
      <c r="I40" s="494" t="s">
        <v>16</v>
      </c>
    </row>
    <row r="41" spans="1:9" ht="13" x14ac:dyDescent="0.25">
      <c r="A41" s="486" t="s">
        <v>15</v>
      </c>
      <c r="B41" s="573"/>
      <c r="C41" s="573"/>
      <c r="D41" s="573"/>
      <c r="E41" s="573"/>
      <c r="F41" s="573"/>
      <c r="G41" s="573"/>
      <c r="H41" s="573"/>
      <c r="I41" s="25">
        <v>79.47</v>
      </c>
    </row>
    <row r="42" spans="1:9" ht="13" x14ac:dyDescent="0.25">
      <c r="A42" s="486"/>
      <c r="B42" s="572" t="s">
        <v>140</v>
      </c>
      <c r="C42" s="572"/>
      <c r="D42" s="572"/>
      <c r="E42" s="572"/>
      <c r="F42" s="572"/>
      <c r="G42" s="572"/>
      <c r="H42" s="57">
        <v>2.75</v>
      </c>
      <c r="I42" s="28" t="s">
        <v>49</v>
      </c>
    </row>
    <row r="43" spans="1:9" ht="13" x14ac:dyDescent="0.25">
      <c r="A43" s="48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86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224.4</v>
      </c>
    </row>
    <row r="45" spans="1:9" ht="13" x14ac:dyDescent="0.25">
      <c r="A45" s="486"/>
      <c r="B45" s="572" t="s">
        <v>403</v>
      </c>
      <c r="C45" s="572"/>
      <c r="D45" s="572"/>
      <c r="E45" s="572"/>
      <c r="F45" s="572"/>
      <c r="G45" s="572"/>
      <c r="H45" s="57">
        <v>264</v>
      </c>
      <c r="I45" s="28" t="s">
        <v>49</v>
      </c>
    </row>
    <row r="46" spans="1:9" ht="13" x14ac:dyDescent="0.25">
      <c r="A46" s="48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8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8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86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9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308.87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93">
        <v>3</v>
      </c>
      <c r="B55" s="554" t="s">
        <v>130</v>
      </c>
      <c r="C55" s="554"/>
      <c r="D55" s="554"/>
      <c r="E55" s="554"/>
      <c r="F55" s="554"/>
      <c r="G55" s="554"/>
      <c r="H55" s="554"/>
      <c r="I55" s="493" t="s">
        <v>16</v>
      </c>
    </row>
    <row r="56" spans="1:9" ht="13" x14ac:dyDescent="0.25">
      <c r="A56" s="48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8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8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8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94" t="s">
        <v>62</v>
      </c>
      <c r="I65" s="49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166.12199999999999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12.459149999999998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8.3060999999999989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1.6612199999999999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20.765249999999998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66.448799999999991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24.918299999999995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4.9836599999999995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305.66447999999991</v>
      </c>
    </row>
    <row r="75" spans="1:9" ht="13" x14ac:dyDescent="0.25">
      <c r="A75" s="49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9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93" t="s">
        <v>16</v>
      </c>
    </row>
    <row r="80" spans="1:9" ht="13" x14ac:dyDescent="0.25">
      <c r="A80" s="48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69.189812999999987</v>
      </c>
    </row>
    <row r="81" spans="1:9" ht="13" x14ac:dyDescent="0.25">
      <c r="A81" s="48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23.090957999999997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92.280770999999987</v>
      </c>
    </row>
    <row r="83" spans="1:9" ht="13" x14ac:dyDescent="0.25">
      <c r="A83" s="48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92">
        <f>ROUND(H74*I82,2)</f>
        <v>33.96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126.240771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9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93" t="s">
        <v>16</v>
      </c>
    </row>
    <row r="88" spans="1:9" ht="13" x14ac:dyDescent="0.25">
      <c r="A88" s="48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0.58142700000000003</v>
      </c>
    </row>
    <row r="89" spans="1:9" ht="13" x14ac:dyDescent="0.25">
      <c r="A89" s="48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0.21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0.79142699999999999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9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93" t="s">
        <v>16</v>
      </c>
    </row>
    <row r="93" spans="1:9" ht="13" x14ac:dyDescent="0.25">
      <c r="A93" s="48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3.4885619999999995</v>
      </c>
    </row>
    <row r="94" spans="1:9" ht="13" x14ac:dyDescent="0.25">
      <c r="A94" s="48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0.24918299999999996</v>
      </c>
    </row>
    <row r="95" spans="1:9" ht="13" x14ac:dyDescent="0.25">
      <c r="A95" s="48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1.33</v>
      </c>
    </row>
    <row r="96" spans="1:9" ht="13" x14ac:dyDescent="0.25">
      <c r="A96" s="48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48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16.113833999999997</v>
      </c>
    </row>
    <row r="98" spans="1:9" ht="13" x14ac:dyDescent="0.25">
      <c r="A98" s="48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5.9298909119999985</v>
      </c>
    </row>
    <row r="99" spans="1:9" ht="13" x14ac:dyDescent="0.25">
      <c r="A99" s="48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26.58</v>
      </c>
    </row>
    <row r="100" spans="1:9" ht="13" x14ac:dyDescent="0.25">
      <c r="A100" s="48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6.64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60.661469911999994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8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69.189812999999987</v>
      </c>
    </row>
    <row r="105" spans="1:9" ht="13" x14ac:dyDescent="0.3">
      <c r="A105" s="48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8.3060999999999989</v>
      </c>
    </row>
    <row r="106" spans="1:9" ht="13" x14ac:dyDescent="0.3">
      <c r="A106" s="48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0.16612199999999999</v>
      </c>
    </row>
    <row r="107" spans="1:9" ht="13" x14ac:dyDescent="0.3">
      <c r="A107" s="48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0.41530499999999998</v>
      </c>
    </row>
    <row r="108" spans="1:9" ht="13" x14ac:dyDescent="0.3">
      <c r="A108" s="48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2.3257080000000001</v>
      </c>
    </row>
    <row r="109" spans="1:9" ht="13" x14ac:dyDescent="0.3">
      <c r="A109" s="48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80.403047999999998</v>
      </c>
    </row>
    <row r="111" spans="1:9" ht="13" x14ac:dyDescent="0.3">
      <c r="A111" s="48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29.59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109.993048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9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93" t="s">
        <v>16</v>
      </c>
    </row>
    <row r="115" spans="1:9" ht="13" x14ac:dyDescent="0.25">
      <c r="A115" s="48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305.66447999999991</v>
      </c>
    </row>
    <row r="116" spans="1:9" ht="13" x14ac:dyDescent="0.25">
      <c r="A116" s="48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126.240771</v>
      </c>
    </row>
    <row r="117" spans="1:9" ht="13" x14ac:dyDescent="0.25">
      <c r="A117" s="48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0.79142699999999999</v>
      </c>
    </row>
    <row r="118" spans="1:9" ht="13" x14ac:dyDescent="0.25">
      <c r="A118" s="48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60.661469911999994</v>
      </c>
    </row>
    <row r="119" spans="1:9" ht="13" x14ac:dyDescent="0.25">
      <c r="A119" s="48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109.993048</v>
      </c>
    </row>
    <row r="120" spans="1:9" ht="13" x14ac:dyDescent="0.25">
      <c r="A120" s="48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603.35119591199987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93">
        <v>5</v>
      </c>
      <c r="B123" s="581" t="s">
        <v>63</v>
      </c>
      <c r="C123" s="581"/>
      <c r="D123" s="581"/>
      <c r="E123" s="581"/>
      <c r="F123" s="581"/>
      <c r="G123" s="581"/>
      <c r="H123" s="49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1762.8311959119999</v>
      </c>
    </row>
    <row r="125" spans="1:9" ht="13" x14ac:dyDescent="0.25">
      <c r="A125" s="48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1.6E-2</v>
      </c>
      <c r="I125" s="25">
        <f>I124*H125</f>
        <v>28.205299134592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1791.0364950465919</v>
      </c>
    </row>
    <row r="127" spans="1:9" ht="13" x14ac:dyDescent="0.25">
      <c r="A127" s="486" t="s">
        <v>13</v>
      </c>
      <c r="B127" s="574" t="s">
        <v>58</v>
      </c>
      <c r="C127" s="622"/>
      <c r="D127" s="622"/>
      <c r="E127" s="622"/>
      <c r="F127" s="622"/>
      <c r="G127" s="623"/>
      <c r="H127" s="441">
        <v>9.8759999999999994E-3</v>
      </c>
      <c r="I127" s="25">
        <f>I126*H127</f>
        <v>17.68827642508014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1808.7247714716721</v>
      </c>
    </row>
    <row r="129" spans="1:9" ht="13" x14ac:dyDescent="0.25">
      <c r="A129" s="48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8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8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59.4</v>
      </c>
    </row>
    <row r="132" spans="1:9" ht="13" x14ac:dyDescent="0.25">
      <c r="A132" s="48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12.87</v>
      </c>
    </row>
    <row r="133" spans="1:9" ht="13" x14ac:dyDescent="0.25">
      <c r="A133" s="48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8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8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8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99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217.16357555967213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171.26999999999998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85" t="s">
        <v>16</v>
      </c>
    </row>
    <row r="148" spans="1:9" ht="13" x14ac:dyDescent="0.25">
      <c r="A148" s="48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830.6099999999999</v>
      </c>
    </row>
    <row r="149" spans="1:9" ht="13" x14ac:dyDescent="0.25">
      <c r="A149" s="48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308.87</v>
      </c>
    </row>
    <row r="150" spans="1:9" ht="13" x14ac:dyDescent="0.25">
      <c r="A150" s="48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8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603.35119591199987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1762.8311959119999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217.16357555967213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1980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85" t="s">
        <v>23</v>
      </c>
      <c r="I157" s="485" t="s">
        <v>22</v>
      </c>
    </row>
    <row r="158" spans="1:9" x14ac:dyDescent="0.25">
      <c r="A158" s="621" t="s">
        <v>241</v>
      </c>
      <c r="B158" s="596"/>
      <c r="C158" s="619">
        <v>1980</v>
      </c>
      <c r="D158" s="597"/>
      <c r="E158" s="18">
        <v>1</v>
      </c>
      <c r="F158" s="619">
        <v>1980</v>
      </c>
      <c r="G158" s="597"/>
      <c r="H158" s="16">
        <v>1</v>
      </c>
      <c r="I158" s="490">
        <v>1980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90">
        <v>1980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85" t="s">
        <v>16</v>
      </c>
    </row>
    <row r="163" spans="1:9" x14ac:dyDescent="0.25">
      <c r="A163" s="48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8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90"/>
    </row>
    <row r="165" spans="1:9" x14ac:dyDescent="0.25">
      <c r="A165" s="48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9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1980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23760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2:I174"/>
  <sheetViews>
    <sheetView workbookViewId="0">
      <selection sqref="A1:I175"/>
    </sheetView>
  </sheetViews>
  <sheetFormatPr defaultRowHeight="12.5" x14ac:dyDescent="0.25"/>
  <cols>
    <col min="9" max="9" width="23.269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402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91"/>
      <c r="B12" s="495"/>
      <c r="C12" s="495"/>
      <c r="D12" s="495"/>
      <c r="E12" s="495"/>
      <c r="F12" s="495"/>
      <c r="G12" s="495"/>
      <c r="H12" s="495"/>
      <c r="I12" s="49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85" t="s">
        <v>15</v>
      </c>
      <c r="B14" s="553" t="s">
        <v>171</v>
      </c>
      <c r="C14" s="553"/>
      <c r="D14" s="553"/>
      <c r="E14" s="553"/>
      <c r="F14" s="553"/>
      <c r="G14" s="553"/>
      <c r="H14" s="555">
        <v>41719</v>
      </c>
      <c r="I14" s="555"/>
    </row>
    <row r="15" spans="1:9" ht="13" x14ac:dyDescent="0.25">
      <c r="A15" s="48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391</v>
      </c>
      <c r="I15" s="556"/>
    </row>
    <row r="16" spans="1:9" ht="13" x14ac:dyDescent="0.25">
      <c r="A16" s="48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8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85">
        <v>1</v>
      </c>
      <c r="B21" s="553" t="s">
        <v>162</v>
      </c>
      <c r="C21" s="553"/>
      <c r="D21" s="553"/>
      <c r="E21" s="553"/>
      <c r="F21" s="553"/>
      <c r="G21" s="553"/>
      <c r="H21" s="565" t="s">
        <v>241</v>
      </c>
      <c r="I21" s="565"/>
    </row>
    <row r="22" spans="1:9" ht="13" x14ac:dyDescent="0.25">
      <c r="A22" s="485">
        <v>2</v>
      </c>
      <c r="B22" s="553" t="s">
        <v>161</v>
      </c>
      <c r="C22" s="553"/>
      <c r="D22" s="553"/>
      <c r="E22" s="553"/>
      <c r="F22" s="553"/>
      <c r="G22" s="553"/>
      <c r="H22" s="565">
        <v>761.4</v>
      </c>
      <c r="I22" s="565"/>
    </row>
    <row r="23" spans="1:9" ht="14" x14ac:dyDescent="0.25">
      <c r="A23" s="485">
        <v>3</v>
      </c>
      <c r="B23" s="553" t="s">
        <v>160</v>
      </c>
      <c r="C23" s="553"/>
      <c r="D23" s="553"/>
      <c r="E23" s="553"/>
      <c r="F23" s="553"/>
      <c r="G23" s="553"/>
      <c r="H23" s="561" t="s">
        <v>241</v>
      </c>
      <c r="I23" s="561"/>
    </row>
    <row r="24" spans="1:9" ht="13" x14ac:dyDescent="0.25">
      <c r="A24" s="485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8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692.18</v>
      </c>
    </row>
    <row r="31" spans="1:9" ht="13" x14ac:dyDescent="0.25">
      <c r="A31" s="485" t="s">
        <v>13</v>
      </c>
      <c r="B31" s="570" t="s">
        <v>232</v>
      </c>
      <c r="C31" s="570"/>
      <c r="D31" s="570"/>
      <c r="E31" s="570"/>
      <c r="F31" s="570"/>
      <c r="G31" s="570"/>
      <c r="H31" s="30">
        <v>0.2</v>
      </c>
      <c r="I31" s="60">
        <v>138.43</v>
      </c>
    </row>
    <row r="32" spans="1:9" ht="13" x14ac:dyDescent="0.25">
      <c r="A32" s="48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8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8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8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8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85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830.6099999999999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93">
        <v>2</v>
      </c>
      <c r="B40" s="554" t="s">
        <v>142</v>
      </c>
      <c r="C40" s="554"/>
      <c r="D40" s="554"/>
      <c r="E40" s="554"/>
      <c r="F40" s="554"/>
      <c r="G40" s="554"/>
      <c r="H40" s="554"/>
      <c r="I40" s="494" t="s">
        <v>16</v>
      </c>
    </row>
    <row r="41" spans="1:9" ht="13" x14ac:dyDescent="0.25">
      <c r="A41" s="486" t="s">
        <v>15</v>
      </c>
      <c r="B41" s="573"/>
      <c r="C41" s="573"/>
      <c r="D41" s="573"/>
      <c r="E41" s="573"/>
      <c r="F41" s="573"/>
      <c r="G41" s="573"/>
      <c r="H41" s="573"/>
      <c r="I41" s="25">
        <v>79.47</v>
      </c>
    </row>
    <row r="42" spans="1:9" ht="13" x14ac:dyDescent="0.25">
      <c r="A42" s="486"/>
      <c r="B42" s="572" t="s">
        <v>140</v>
      </c>
      <c r="C42" s="572"/>
      <c r="D42" s="572"/>
      <c r="E42" s="572"/>
      <c r="F42" s="572"/>
      <c r="G42" s="572"/>
      <c r="H42" s="57">
        <v>2.75</v>
      </c>
      <c r="I42" s="28" t="s">
        <v>49</v>
      </c>
    </row>
    <row r="43" spans="1:9" ht="13" x14ac:dyDescent="0.25">
      <c r="A43" s="48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86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224.4</v>
      </c>
    </row>
    <row r="45" spans="1:9" ht="13" x14ac:dyDescent="0.25">
      <c r="A45" s="486"/>
      <c r="B45" s="572" t="s">
        <v>403</v>
      </c>
      <c r="C45" s="572"/>
      <c r="D45" s="572"/>
      <c r="E45" s="572"/>
      <c r="F45" s="572"/>
      <c r="G45" s="572"/>
      <c r="H45" s="57">
        <v>264</v>
      </c>
      <c r="I45" s="28" t="s">
        <v>49</v>
      </c>
    </row>
    <row r="46" spans="1:9" ht="13" x14ac:dyDescent="0.25">
      <c r="A46" s="48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8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8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86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9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308.87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93">
        <v>3</v>
      </c>
      <c r="B55" s="554" t="s">
        <v>130</v>
      </c>
      <c r="C55" s="554"/>
      <c r="D55" s="554"/>
      <c r="E55" s="554"/>
      <c r="F55" s="554"/>
      <c r="G55" s="554"/>
      <c r="H55" s="554"/>
      <c r="I55" s="493" t="s">
        <v>16</v>
      </c>
    </row>
    <row r="56" spans="1:9" ht="13" x14ac:dyDescent="0.25">
      <c r="A56" s="48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8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8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8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94" t="s">
        <v>62</v>
      </c>
      <c r="I65" s="49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166.12199999999999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12.459149999999998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8.3060999999999989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1.6612199999999999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20.765249999999998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66.448799999999991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24.918299999999995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4.9836599999999995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305.66447999999991</v>
      </c>
    </row>
    <row r="75" spans="1:9" ht="13" x14ac:dyDescent="0.25">
      <c r="A75" s="49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9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93" t="s">
        <v>16</v>
      </c>
    </row>
    <row r="80" spans="1:9" ht="13" x14ac:dyDescent="0.25">
      <c r="A80" s="48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69.189812999999987</v>
      </c>
    </row>
    <row r="81" spans="1:9" ht="13" x14ac:dyDescent="0.25">
      <c r="A81" s="48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23.090957999999997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92.280770999999987</v>
      </c>
    </row>
    <row r="83" spans="1:9" ht="13" x14ac:dyDescent="0.25">
      <c r="A83" s="48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92">
        <f>ROUND(H74*I82,2)</f>
        <v>33.96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126.240771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9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93" t="s">
        <v>16</v>
      </c>
    </row>
    <row r="88" spans="1:9" ht="13" x14ac:dyDescent="0.25">
      <c r="A88" s="48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0.58142700000000003</v>
      </c>
    </row>
    <row r="89" spans="1:9" ht="13" x14ac:dyDescent="0.25">
      <c r="A89" s="48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0.21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0.79142699999999999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9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93" t="s">
        <v>16</v>
      </c>
    </row>
    <row r="93" spans="1:9" ht="13" x14ac:dyDescent="0.25">
      <c r="A93" s="48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3.4885619999999995</v>
      </c>
    </row>
    <row r="94" spans="1:9" ht="13" x14ac:dyDescent="0.25">
      <c r="A94" s="48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0.24918299999999996</v>
      </c>
    </row>
    <row r="95" spans="1:9" ht="13" x14ac:dyDescent="0.25">
      <c r="A95" s="48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1.33</v>
      </c>
    </row>
    <row r="96" spans="1:9" ht="13" x14ac:dyDescent="0.25">
      <c r="A96" s="48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48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16.113833999999997</v>
      </c>
    </row>
    <row r="98" spans="1:9" ht="13" x14ac:dyDescent="0.25">
      <c r="A98" s="48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5.9298909119999985</v>
      </c>
    </row>
    <row r="99" spans="1:9" ht="13" x14ac:dyDescent="0.25">
      <c r="A99" s="48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26.58</v>
      </c>
    </row>
    <row r="100" spans="1:9" ht="13" x14ac:dyDescent="0.25">
      <c r="A100" s="48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6.64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60.661469911999994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8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69.189812999999987</v>
      </c>
    </row>
    <row r="105" spans="1:9" ht="13" x14ac:dyDescent="0.3">
      <c r="A105" s="48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8.3060999999999989</v>
      </c>
    </row>
    <row r="106" spans="1:9" ht="13" x14ac:dyDescent="0.3">
      <c r="A106" s="48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0.16612199999999999</v>
      </c>
    </row>
    <row r="107" spans="1:9" ht="13" x14ac:dyDescent="0.3">
      <c r="A107" s="48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0.41530499999999998</v>
      </c>
    </row>
    <row r="108" spans="1:9" ht="13" x14ac:dyDescent="0.3">
      <c r="A108" s="48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2.3257080000000001</v>
      </c>
    </row>
    <row r="109" spans="1:9" ht="13" x14ac:dyDescent="0.3">
      <c r="A109" s="48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80.403047999999998</v>
      </c>
    </row>
    <row r="111" spans="1:9" ht="13" x14ac:dyDescent="0.3">
      <c r="A111" s="48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29.59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109.993048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9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93" t="s">
        <v>16</v>
      </c>
    </row>
    <row r="115" spans="1:9" ht="13" x14ac:dyDescent="0.25">
      <c r="A115" s="48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305.66447999999991</v>
      </c>
    </row>
    <row r="116" spans="1:9" ht="13" x14ac:dyDescent="0.25">
      <c r="A116" s="48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126.240771</v>
      </c>
    </row>
    <row r="117" spans="1:9" ht="13" x14ac:dyDescent="0.25">
      <c r="A117" s="48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0.79142699999999999</v>
      </c>
    </row>
    <row r="118" spans="1:9" ht="13" x14ac:dyDescent="0.25">
      <c r="A118" s="48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60.661469911999994</v>
      </c>
    </row>
    <row r="119" spans="1:9" ht="13" x14ac:dyDescent="0.25">
      <c r="A119" s="48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109.993048</v>
      </c>
    </row>
    <row r="120" spans="1:9" ht="13" x14ac:dyDescent="0.25">
      <c r="A120" s="48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603.35119591199987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93">
        <v>5</v>
      </c>
      <c r="B123" s="581" t="s">
        <v>63</v>
      </c>
      <c r="C123" s="581"/>
      <c r="D123" s="581"/>
      <c r="E123" s="581"/>
      <c r="F123" s="581"/>
      <c r="G123" s="581"/>
      <c r="H123" s="49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1762.8311959119999</v>
      </c>
    </row>
    <row r="125" spans="1:9" ht="13" x14ac:dyDescent="0.25">
      <c r="A125" s="48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1.6E-2</v>
      </c>
      <c r="I125" s="25">
        <f>I124*H125</f>
        <v>28.205299134592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1791.0364950465919</v>
      </c>
    </row>
    <row r="127" spans="1:9" ht="13" x14ac:dyDescent="0.25">
      <c r="A127" s="486" t="s">
        <v>13</v>
      </c>
      <c r="B127" s="574" t="s">
        <v>58</v>
      </c>
      <c r="C127" s="622"/>
      <c r="D127" s="622"/>
      <c r="E127" s="622"/>
      <c r="F127" s="622"/>
      <c r="G127" s="623"/>
      <c r="H127" s="441">
        <v>9.8759999999999994E-3</v>
      </c>
      <c r="I127" s="25">
        <f>I126*H127</f>
        <v>17.68827642508014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1808.7247714716721</v>
      </c>
    </row>
    <row r="129" spans="1:9" ht="13" x14ac:dyDescent="0.25">
      <c r="A129" s="48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8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8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59.4</v>
      </c>
    </row>
    <row r="132" spans="1:9" ht="13" x14ac:dyDescent="0.25">
      <c r="A132" s="48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12.87</v>
      </c>
    </row>
    <row r="133" spans="1:9" ht="13" x14ac:dyDescent="0.25">
      <c r="A133" s="48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8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8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8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99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217.16357555967213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171.26999999999998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85" t="s">
        <v>16</v>
      </c>
    </row>
    <row r="148" spans="1:9" ht="13" x14ac:dyDescent="0.25">
      <c r="A148" s="48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830.6099999999999</v>
      </c>
    </row>
    <row r="149" spans="1:9" ht="13" x14ac:dyDescent="0.25">
      <c r="A149" s="48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308.87</v>
      </c>
    </row>
    <row r="150" spans="1:9" ht="13" x14ac:dyDescent="0.25">
      <c r="A150" s="48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8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603.35119591199987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1762.8311959119999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217.16357555967213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1980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85" t="s">
        <v>23</v>
      </c>
      <c r="I157" s="485" t="s">
        <v>22</v>
      </c>
    </row>
    <row r="158" spans="1:9" x14ac:dyDescent="0.25">
      <c r="A158" s="621" t="s">
        <v>241</v>
      </c>
      <c r="B158" s="596"/>
      <c r="C158" s="619">
        <v>1980</v>
      </c>
      <c r="D158" s="597"/>
      <c r="E158" s="18">
        <v>1</v>
      </c>
      <c r="F158" s="619">
        <v>1980</v>
      </c>
      <c r="G158" s="597"/>
      <c r="H158" s="16">
        <v>1</v>
      </c>
      <c r="I158" s="490">
        <v>1980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90">
        <v>1980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85" t="s">
        <v>16</v>
      </c>
    </row>
    <row r="163" spans="1:9" x14ac:dyDescent="0.25">
      <c r="A163" s="48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8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90"/>
    </row>
    <row r="165" spans="1:9" x14ac:dyDescent="0.25">
      <c r="A165" s="48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9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1980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23760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2:I174"/>
  <sheetViews>
    <sheetView workbookViewId="0">
      <selection sqref="A1:I175"/>
    </sheetView>
  </sheetViews>
  <sheetFormatPr defaultRowHeight="12.5" x14ac:dyDescent="0.25"/>
  <cols>
    <col min="9" max="9" width="24.816406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402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91"/>
      <c r="B12" s="495"/>
      <c r="C12" s="495"/>
      <c r="D12" s="495"/>
      <c r="E12" s="495"/>
      <c r="F12" s="495"/>
      <c r="G12" s="495"/>
      <c r="H12" s="495"/>
      <c r="I12" s="49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85" t="s">
        <v>15</v>
      </c>
      <c r="B14" s="553" t="s">
        <v>171</v>
      </c>
      <c r="C14" s="553"/>
      <c r="D14" s="553"/>
      <c r="E14" s="553"/>
      <c r="F14" s="553"/>
      <c r="G14" s="553"/>
      <c r="H14" s="555">
        <v>41719</v>
      </c>
      <c r="I14" s="555"/>
    </row>
    <row r="15" spans="1:9" ht="13" x14ac:dyDescent="0.25">
      <c r="A15" s="485" t="s">
        <v>13</v>
      </c>
      <c r="B15" s="553" t="s">
        <v>169</v>
      </c>
      <c r="C15" s="553"/>
      <c r="D15" s="553"/>
      <c r="E15" s="553"/>
      <c r="F15" s="553"/>
      <c r="G15" s="553"/>
      <c r="H15" s="556" t="s">
        <v>242</v>
      </c>
      <c r="I15" s="556"/>
    </row>
    <row r="16" spans="1:9" ht="13" x14ac:dyDescent="0.25">
      <c r="A16" s="48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8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85">
        <v>1</v>
      </c>
      <c r="B21" s="553" t="s">
        <v>162</v>
      </c>
      <c r="C21" s="553"/>
      <c r="D21" s="553"/>
      <c r="E21" s="553"/>
      <c r="F21" s="553"/>
      <c r="G21" s="553"/>
      <c r="H21" s="565" t="s">
        <v>241</v>
      </c>
      <c r="I21" s="565"/>
    </row>
    <row r="22" spans="1:9" ht="13" x14ac:dyDescent="0.25">
      <c r="A22" s="485">
        <v>2</v>
      </c>
      <c r="B22" s="553" t="s">
        <v>161</v>
      </c>
      <c r="C22" s="553"/>
      <c r="D22" s="553"/>
      <c r="E22" s="553"/>
      <c r="F22" s="553"/>
      <c r="G22" s="553"/>
      <c r="H22" s="565">
        <v>761.4</v>
      </c>
      <c r="I22" s="565"/>
    </row>
    <row r="23" spans="1:9" ht="14" x14ac:dyDescent="0.25">
      <c r="A23" s="485">
        <v>3</v>
      </c>
      <c r="B23" s="553" t="s">
        <v>160</v>
      </c>
      <c r="C23" s="553"/>
      <c r="D23" s="553"/>
      <c r="E23" s="553"/>
      <c r="F23" s="553"/>
      <c r="G23" s="553"/>
      <c r="H23" s="561" t="s">
        <v>241</v>
      </c>
      <c r="I23" s="561"/>
    </row>
    <row r="24" spans="1:9" ht="13" x14ac:dyDescent="0.25">
      <c r="A24" s="485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8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692.18</v>
      </c>
    </row>
    <row r="31" spans="1:9" ht="13" x14ac:dyDescent="0.25">
      <c r="A31" s="485" t="s">
        <v>13</v>
      </c>
      <c r="B31" s="570" t="s">
        <v>232</v>
      </c>
      <c r="C31" s="570"/>
      <c r="D31" s="570"/>
      <c r="E31" s="570"/>
      <c r="F31" s="570"/>
      <c r="G31" s="570"/>
      <c r="H31" s="30">
        <v>0.2</v>
      </c>
      <c r="I31" s="60">
        <v>138.43</v>
      </c>
    </row>
    <row r="32" spans="1:9" ht="13" x14ac:dyDescent="0.25">
      <c r="A32" s="48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8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8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8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8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85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830.6099999999999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93">
        <v>2</v>
      </c>
      <c r="B40" s="554" t="s">
        <v>142</v>
      </c>
      <c r="C40" s="554"/>
      <c r="D40" s="554"/>
      <c r="E40" s="554"/>
      <c r="F40" s="554"/>
      <c r="G40" s="554"/>
      <c r="H40" s="554"/>
      <c r="I40" s="494" t="s">
        <v>16</v>
      </c>
    </row>
    <row r="41" spans="1:9" ht="13" x14ac:dyDescent="0.25">
      <c r="A41" s="486" t="s">
        <v>15</v>
      </c>
      <c r="B41" s="573"/>
      <c r="C41" s="573"/>
      <c r="D41" s="573"/>
      <c r="E41" s="573"/>
      <c r="F41" s="573"/>
      <c r="G41" s="573"/>
      <c r="H41" s="573"/>
      <c r="I41" s="25">
        <v>72.87</v>
      </c>
    </row>
    <row r="42" spans="1:9" ht="13" x14ac:dyDescent="0.25">
      <c r="A42" s="486"/>
      <c r="B42" s="572" t="s">
        <v>140</v>
      </c>
      <c r="C42" s="572"/>
      <c r="D42" s="572"/>
      <c r="E42" s="572"/>
      <c r="F42" s="572"/>
      <c r="G42" s="572"/>
      <c r="H42" s="57">
        <v>2.6</v>
      </c>
      <c r="I42" s="28" t="s">
        <v>49</v>
      </c>
    </row>
    <row r="43" spans="1:9" ht="13" x14ac:dyDescent="0.25">
      <c r="A43" s="48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86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224.4</v>
      </c>
    </row>
    <row r="45" spans="1:9" ht="13" x14ac:dyDescent="0.25">
      <c r="A45" s="486"/>
      <c r="B45" s="572" t="s">
        <v>403</v>
      </c>
      <c r="C45" s="572"/>
      <c r="D45" s="572"/>
      <c r="E45" s="572"/>
      <c r="F45" s="572"/>
      <c r="G45" s="572"/>
      <c r="H45" s="57">
        <v>264</v>
      </c>
      <c r="I45" s="28" t="s">
        <v>49</v>
      </c>
    </row>
    <row r="46" spans="1:9" ht="13" x14ac:dyDescent="0.25">
      <c r="A46" s="48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8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8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86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9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302.27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93">
        <v>3</v>
      </c>
      <c r="B55" s="554" t="s">
        <v>130</v>
      </c>
      <c r="C55" s="554"/>
      <c r="D55" s="554"/>
      <c r="E55" s="554"/>
      <c r="F55" s="554"/>
      <c r="G55" s="554"/>
      <c r="H55" s="554"/>
      <c r="I55" s="493" t="s">
        <v>16</v>
      </c>
    </row>
    <row r="56" spans="1:9" ht="13" x14ac:dyDescent="0.25">
      <c r="A56" s="48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8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8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8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94" t="s">
        <v>62</v>
      </c>
      <c r="I65" s="49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166.12199999999999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12.459149999999998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8.3060999999999989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1.6612199999999999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20.765249999999998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66.448799999999991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24.918299999999995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4.9836599999999995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305.66447999999991</v>
      </c>
    </row>
    <row r="75" spans="1:9" ht="13" x14ac:dyDescent="0.25">
      <c r="A75" s="49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9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93" t="s">
        <v>16</v>
      </c>
    </row>
    <row r="80" spans="1:9" ht="13" x14ac:dyDescent="0.25">
      <c r="A80" s="48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69.189812999999987</v>
      </c>
    </row>
    <row r="81" spans="1:9" ht="13" x14ac:dyDescent="0.25">
      <c r="A81" s="48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23.090957999999997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92.280770999999987</v>
      </c>
    </row>
    <row r="83" spans="1:9" ht="13" x14ac:dyDescent="0.25">
      <c r="A83" s="48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92">
        <f>ROUND(H74*I82,2)</f>
        <v>33.96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126.240771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9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93" t="s">
        <v>16</v>
      </c>
    </row>
    <row r="88" spans="1:9" ht="13" x14ac:dyDescent="0.25">
      <c r="A88" s="48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0.58142700000000003</v>
      </c>
    </row>
    <row r="89" spans="1:9" ht="13" x14ac:dyDescent="0.25">
      <c r="A89" s="48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0.21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0.79142699999999999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9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93" t="s">
        <v>16</v>
      </c>
    </row>
    <row r="93" spans="1:9" ht="13" x14ac:dyDescent="0.25">
      <c r="A93" s="48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3.4885619999999995</v>
      </c>
    </row>
    <row r="94" spans="1:9" ht="13" x14ac:dyDescent="0.25">
      <c r="A94" s="48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0.24918299999999996</v>
      </c>
    </row>
    <row r="95" spans="1:9" ht="13" x14ac:dyDescent="0.25">
      <c r="A95" s="48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1.33</v>
      </c>
    </row>
    <row r="96" spans="1:9" ht="13" x14ac:dyDescent="0.25">
      <c r="A96" s="48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48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16.113833999999997</v>
      </c>
    </row>
    <row r="98" spans="1:9" ht="13" x14ac:dyDescent="0.25">
      <c r="A98" s="48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5.9298909119999985</v>
      </c>
    </row>
    <row r="99" spans="1:9" ht="13" x14ac:dyDescent="0.25">
      <c r="A99" s="48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26.58</v>
      </c>
    </row>
    <row r="100" spans="1:9" ht="13" x14ac:dyDescent="0.25">
      <c r="A100" s="48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6.64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60.661469911999994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8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69.189812999999987</v>
      </c>
    </row>
    <row r="105" spans="1:9" ht="13" x14ac:dyDescent="0.3">
      <c r="A105" s="48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8.3060999999999989</v>
      </c>
    </row>
    <row r="106" spans="1:9" ht="13" x14ac:dyDescent="0.3">
      <c r="A106" s="48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0.16612199999999999</v>
      </c>
    </row>
    <row r="107" spans="1:9" ht="13" x14ac:dyDescent="0.3">
      <c r="A107" s="48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0.41530499999999998</v>
      </c>
    </row>
    <row r="108" spans="1:9" ht="13" x14ac:dyDescent="0.3">
      <c r="A108" s="48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2.3257080000000001</v>
      </c>
    </row>
    <row r="109" spans="1:9" ht="13" x14ac:dyDescent="0.3">
      <c r="A109" s="48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80.403047999999998</v>
      </c>
    </row>
    <row r="111" spans="1:9" ht="13" x14ac:dyDescent="0.3">
      <c r="A111" s="48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29.59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109.993048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9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93" t="s">
        <v>16</v>
      </c>
    </row>
    <row r="115" spans="1:9" ht="13" x14ac:dyDescent="0.25">
      <c r="A115" s="48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305.66447999999991</v>
      </c>
    </row>
    <row r="116" spans="1:9" ht="13" x14ac:dyDescent="0.25">
      <c r="A116" s="48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126.240771</v>
      </c>
    </row>
    <row r="117" spans="1:9" ht="13" x14ac:dyDescent="0.25">
      <c r="A117" s="48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0.79142699999999999</v>
      </c>
    </row>
    <row r="118" spans="1:9" ht="13" x14ac:dyDescent="0.25">
      <c r="A118" s="48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60.661469911999994</v>
      </c>
    </row>
    <row r="119" spans="1:9" ht="13" x14ac:dyDescent="0.25">
      <c r="A119" s="48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109.993048</v>
      </c>
    </row>
    <row r="120" spans="1:9" ht="13" x14ac:dyDescent="0.25">
      <c r="A120" s="48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603.35119591199987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93">
        <v>5</v>
      </c>
      <c r="B123" s="581" t="s">
        <v>63</v>
      </c>
      <c r="C123" s="581"/>
      <c r="D123" s="581"/>
      <c r="E123" s="581"/>
      <c r="F123" s="581"/>
      <c r="G123" s="581"/>
      <c r="H123" s="49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1756.2311959119997</v>
      </c>
    </row>
    <row r="125" spans="1:9" ht="13" x14ac:dyDescent="0.25">
      <c r="A125" s="48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1.7999999999999999E-2</v>
      </c>
      <c r="I125" s="25">
        <f>I124*H125</f>
        <v>31.612161526415992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1787.8433574384158</v>
      </c>
    </row>
    <row r="127" spans="1:9" ht="13" x14ac:dyDescent="0.25">
      <c r="A127" s="486" t="s">
        <v>13</v>
      </c>
      <c r="B127" s="574" t="s">
        <v>58</v>
      </c>
      <c r="C127" s="622"/>
      <c r="D127" s="622"/>
      <c r="E127" s="622"/>
      <c r="F127" s="622"/>
      <c r="G127" s="623"/>
      <c r="H127" s="441">
        <v>1.1686E-2</v>
      </c>
      <c r="I127" s="25">
        <f>I126*H127</f>
        <v>20.892737475025328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1808.7360949134411</v>
      </c>
    </row>
    <row r="129" spans="1:9" ht="13" x14ac:dyDescent="0.25">
      <c r="A129" s="48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8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8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59.4</v>
      </c>
    </row>
    <row r="132" spans="1:9" ht="13" x14ac:dyDescent="0.25">
      <c r="A132" s="48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12.87</v>
      </c>
    </row>
    <row r="133" spans="1:9" ht="13" x14ac:dyDescent="0.25">
      <c r="A133" s="48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8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8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8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99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223.77489900144133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171.26999999999998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85" t="s">
        <v>16</v>
      </c>
    </row>
    <row r="148" spans="1:9" ht="13" x14ac:dyDescent="0.25">
      <c r="A148" s="48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830.6099999999999</v>
      </c>
    </row>
    <row r="149" spans="1:9" ht="13" x14ac:dyDescent="0.25">
      <c r="A149" s="48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302.27</v>
      </c>
    </row>
    <row r="150" spans="1:9" ht="13" x14ac:dyDescent="0.25">
      <c r="A150" s="48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8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603.35119591199987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1756.2311959119997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223.77489900144133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1980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85" t="s">
        <v>23</v>
      </c>
      <c r="I157" s="485" t="s">
        <v>22</v>
      </c>
    </row>
    <row r="158" spans="1:9" x14ac:dyDescent="0.25">
      <c r="A158" s="621" t="s">
        <v>241</v>
      </c>
      <c r="B158" s="596"/>
      <c r="C158" s="619">
        <v>1980</v>
      </c>
      <c r="D158" s="597"/>
      <c r="E158" s="18">
        <v>1</v>
      </c>
      <c r="F158" s="619">
        <v>1980</v>
      </c>
      <c r="G158" s="597"/>
      <c r="H158" s="16">
        <v>1</v>
      </c>
      <c r="I158" s="490">
        <v>1980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90">
        <v>1980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85" t="s">
        <v>16</v>
      </c>
    </row>
    <row r="163" spans="1:9" x14ac:dyDescent="0.25">
      <c r="A163" s="48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8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90"/>
    </row>
    <row r="165" spans="1:9" x14ac:dyDescent="0.25">
      <c r="A165" s="48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9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1980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23760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I17"/>
  <sheetViews>
    <sheetView workbookViewId="0">
      <selection activeCell="M29" sqref="M29"/>
    </sheetView>
  </sheetViews>
  <sheetFormatPr defaultRowHeight="12.5" x14ac:dyDescent="0.25"/>
  <cols>
    <col min="6" max="6" width="14.7265625" customWidth="1"/>
    <col min="8" max="8" width="23.54296875" customWidth="1"/>
    <col min="9" max="9" width="32.26953125" customWidth="1"/>
  </cols>
  <sheetData>
    <row r="3" spans="1:9" ht="20" x14ac:dyDescent="0.4">
      <c r="G3" s="116" t="s">
        <v>219</v>
      </c>
      <c r="H3" s="116"/>
      <c r="I3" s="117"/>
    </row>
    <row r="6" spans="1:9" ht="18" x14ac:dyDescent="0.25">
      <c r="A6" s="601" t="s">
        <v>9</v>
      </c>
      <c r="B6" s="601"/>
      <c r="C6" s="601"/>
      <c r="D6" s="601"/>
      <c r="E6" s="601"/>
      <c r="F6" s="601"/>
      <c r="G6" s="602">
        <v>12900</v>
      </c>
      <c r="H6" s="602"/>
      <c r="I6" s="602"/>
    </row>
    <row r="7" spans="1:9" ht="18" x14ac:dyDescent="0.4">
      <c r="A7" s="607"/>
      <c r="B7" s="607"/>
      <c r="C7" s="607"/>
      <c r="D7" s="607"/>
      <c r="E7" s="607"/>
      <c r="F7" s="607"/>
      <c r="G7" s="607"/>
      <c r="H7" s="607"/>
      <c r="I7" s="607"/>
    </row>
    <row r="8" spans="1:9" ht="18" x14ac:dyDescent="0.25">
      <c r="A8" s="601" t="s">
        <v>8</v>
      </c>
      <c r="B8" s="601"/>
      <c r="C8" s="601"/>
      <c r="D8" s="601"/>
      <c r="E8" s="601"/>
      <c r="F8" s="601"/>
      <c r="G8" s="608">
        <v>20</v>
      </c>
      <c r="H8" s="608"/>
      <c r="I8" s="608"/>
    </row>
    <row r="9" spans="1:9" ht="18" x14ac:dyDescent="0.25">
      <c r="A9" s="609"/>
      <c r="B9" s="609"/>
      <c r="C9" s="609"/>
      <c r="D9" s="609"/>
      <c r="E9" s="609"/>
      <c r="F9" s="609"/>
      <c r="G9" s="609"/>
      <c r="H9" s="609"/>
      <c r="I9" s="609"/>
    </row>
    <row r="10" spans="1:9" ht="18" x14ac:dyDescent="0.25">
      <c r="A10" s="610" t="s">
        <v>7</v>
      </c>
      <c r="B10" s="610"/>
      <c r="C10" s="610"/>
      <c r="D10" s="610"/>
      <c r="E10" s="610"/>
      <c r="F10" s="610"/>
      <c r="G10" s="611">
        <v>258000</v>
      </c>
      <c r="H10" s="611"/>
      <c r="I10" s="611"/>
    </row>
    <row r="11" spans="1:9" ht="13" x14ac:dyDescent="0.25">
      <c r="A11" s="570"/>
      <c r="B11" s="570"/>
      <c r="C11" s="570"/>
      <c r="D11" s="570"/>
      <c r="E11" s="570"/>
      <c r="F11" s="570"/>
      <c r="G11" s="570"/>
      <c r="H11" s="570"/>
      <c r="I11" s="570"/>
    </row>
    <row r="12" spans="1:9" ht="13" x14ac:dyDescent="0.25">
      <c r="A12" s="604" t="s">
        <v>207</v>
      </c>
      <c r="B12" s="604"/>
      <c r="C12" s="604"/>
      <c r="D12" s="604"/>
      <c r="E12" s="604"/>
      <c r="F12" s="604"/>
      <c r="G12" s="604"/>
      <c r="H12" s="604"/>
      <c r="I12" s="604"/>
    </row>
    <row r="13" spans="1:9" x14ac:dyDescent="0.25">
      <c r="A13" s="560" t="s">
        <v>5</v>
      </c>
      <c r="B13" s="560"/>
      <c r="C13" s="560"/>
      <c r="D13" s="560"/>
      <c r="E13" s="560"/>
      <c r="F13" s="560"/>
      <c r="G13" s="560"/>
      <c r="H13" s="580" t="s">
        <v>4</v>
      </c>
      <c r="I13" s="580"/>
    </row>
    <row r="14" spans="1:9" x14ac:dyDescent="0.25">
      <c r="A14" s="560"/>
      <c r="B14" s="560"/>
      <c r="C14" s="560"/>
      <c r="D14" s="560"/>
      <c r="E14" s="560"/>
      <c r="F14" s="560"/>
      <c r="G14" s="560"/>
      <c r="H14" s="580"/>
      <c r="I14" s="580"/>
    </row>
    <row r="15" spans="1:9" x14ac:dyDescent="0.25">
      <c r="A15" s="620" t="s">
        <v>220</v>
      </c>
      <c r="B15" s="605"/>
      <c r="C15" s="605"/>
      <c r="D15" s="605"/>
      <c r="E15" s="605"/>
      <c r="F15" s="605"/>
      <c r="G15" s="605"/>
      <c r="H15" s="606">
        <v>8</v>
      </c>
      <c r="I15" s="606"/>
    </row>
    <row r="16" spans="1:9" x14ac:dyDescent="0.25">
      <c r="A16" s="616"/>
      <c r="B16" s="616"/>
      <c r="C16" s="616"/>
      <c r="D16" s="616"/>
      <c r="E16" s="616"/>
      <c r="F16" s="616"/>
      <c r="G16" s="616"/>
      <c r="H16" s="616"/>
      <c r="I16" s="616"/>
    </row>
    <row r="17" spans="1:9" x14ac:dyDescent="0.25">
      <c r="A17" s="616"/>
      <c r="B17" s="616"/>
      <c r="C17" s="616"/>
      <c r="D17" s="616"/>
      <c r="E17" s="616"/>
      <c r="F17" s="616"/>
      <c r="G17" s="616"/>
      <c r="H17" s="616"/>
      <c r="I17" s="616"/>
    </row>
  </sheetData>
  <mergeCells count="15">
    <mergeCell ref="A15:G15"/>
    <mergeCell ref="H15:I15"/>
    <mergeCell ref="A16:I17"/>
    <mergeCell ref="A10:F10"/>
    <mergeCell ref="G10:I10"/>
    <mergeCell ref="A11:I11"/>
    <mergeCell ref="A12:I12"/>
    <mergeCell ref="A13:G14"/>
    <mergeCell ref="H13:I14"/>
    <mergeCell ref="A9:I9"/>
    <mergeCell ref="A6:F6"/>
    <mergeCell ref="G6:I6"/>
    <mergeCell ref="A7:I7"/>
    <mergeCell ref="A8:F8"/>
    <mergeCell ref="G8:I8"/>
  </mergeCell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2:I174"/>
  <sheetViews>
    <sheetView workbookViewId="0">
      <selection sqref="A1:I175"/>
    </sheetView>
  </sheetViews>
  <sheetFormatPr defaultRowHeight="12.5" x14ac:dyDescent="0.25"/>
  <cols>
    <col min="9" max="9" width="25.17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402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91"/>
      <c r="B12" s="495"/>
      <c r="C12" s="495"/>
      <c r="D12" s="495"/>
      <c r="E12" s="495"/>
      <c r="F12" s="495"/>
      <c r="G12" s="495"/>
      <c r="H12" s="495"/>
      <c r="I12" s="49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85" t="s">
        <v>15</v>
      </c>
      <c r="B14" s="553" t="s">
        <v>171</v>
      </c>
      <c r="C14" s="553"/>
      <c r="D14" s="553"/>
      <c r="E14" s="553"/>
      <c r="F14" s="553"/>
      <c r="G14" s="553"/>
      <c r="H14" s="555">
        <v>41719</v>
      </c>
      <c r="I14" s="555"/>
    </row>
    <row r="15" spans="1:9" ht="13" x14ac:dyDescent="0.25">
      <c r="A15" s="485" t="s">
        <v>13</v>
      </c>
      <c r="B15" s="553" t="s">
        <v>169</v>
      </c>
      <c r="C15" s="553"/>
      <c r="D15" s="553"/>
      <c r="E15" s="553"/>
      <c r="F15" s="553"/>
      <c r="G15" s="553"/>
      <c r="H15" s="556" t="s">
        <v>240</v>
      </c>
      <c r="I15" s="556"/>
    </row>
    <row r="16" spans="1:9" ht="13" x14ac:dyDescent="0.25">
      <c r="A16" s="48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8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85">
        <v>1</v>
      </c>
      <c r="B21" s="553" t="s">
        <v>162</v>
      </c>
      <c r="C21" s="553"/>
      <c r="D21" s="553"/>
      <c r="E21" s="553"/>
      <c r="F21" s="553"/>
      <c r="G21" s="553"/>
      <c r="H21" s="565" t="s">
        <v>241</v>
      </c>
      <c r="I21" s="565"/>
    </row>
    <row r="22" spans="1:9" ht="13" x14ac:dyDescent="0.25">
      <c r="A22" s="485">
        <v>2</v>
      </c>
      <c r="B22" s="553" t="s">
        <v>161</v>
      </c>
      <c r="C22" s="553"/>
      <c r="D22" s="553"/>
      <c r="E22" s="553"/>
      <c r="F22" s="553"/>
      <c r="G22" s="553"/>
      <c r="H22" s="565">
        <v>761.4</v>
      </c>
      <c r="I22" s="565"/>
    </row>
    <row r="23" spans="1:9" ht="14" x14ac:dyDescent="0.25">
      <c r="A23" s="485">
        <v>3</v>
      </c>
      <c r="B23" s="553" t="s">
        <v>160</v>
      </c>
      <c r="C23" s="553"/>
      <c r="D23" s="553"/>
      <c r="E23" s="553"/>
      <c r="F23" s="553"/>
      <c r="G23" s="553"/>
      <c r="H23" s="561" t="s">
        <v>241</v>
      </c>
      <c r="I23" s="561"/>
    </row>
    <row r="24" spans="1:9" ht="13" x14ac:dyDescent="0.25">
      <c r="A24" s="485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8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692.18</v>
      </c>
    </row>
    <row r="31" spans="1:9" ht="13" x14ac:dyDescent="0.25">
      <c r="A31" s="485" t="s">
        <v>13</v>
      </c>
      <c r="B31" s="570" t="s">
        <v>232</v>
      </c>
      <c r="C31" s="570"/>
      <c r="D31" s="570"/>
      <c r="E31" s="570"/>
      <c r="F31" s="570"/>
      <c r="G31" s="570"/>
      <c r="H31" s="30">
        <v>0.2</v>
      </c>
      <c r="I31" s="60">
        <v>138.43</v>
      </c>
    </row>
    <row r="32" spans="1:9" ht="13" x14ac:dyDescent="0.25">
      <c r="A32" s="48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8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8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8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8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85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830.6099999999999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93">
        <v>2</v>
      </c>
      <c r="B40" s="554" t="s">
        <v>142</v>
      </c>
      <c r="C40" s="554"/>
      <c r="D40" s="554"/>
      <c r="E40" s="554"/>
      <c r="F40" s="554"/>
      <c r="G40" s="554"/>
      <c r="H40" s="554"/>
      <c r="I40" s="494" t="s">
        <v>16</v>
      </c>
    </row>
    <row r="41" spans="1:9" ht="13" x14ac:dyDescent="0.25">
      <c r="A41" s="486" t="s">
        <v>15</v>
      </c>
      <c r="B41" s="573"/>
      <c r="C41" s="573"/>
      <c r="D41" s="573"/>
      <c r="E41" s="573"/>
      <c r="F41" s="573"/>
      <c r="G41" s="573"/>
      <c r="H41" s="573"/>
      <c r="I41" s="25">
        <v>77.27</v>
      </c>
    </row>
    <row r="42" spans="1:9" ht="13" x14ac:dyDescent="0.25">
      <c r="A42" s="486"/>
      <c r="B42" s="572" t="s">
        <v>140</v>
      </c>
      <c r="C42" s="572"/>
      <c r="D42" s="572"/>
      <c r="E42" s="572"/>
      <c r="F42" s="572"/>
      <c r="G42" s="572"/>
      <c r="H42" s="57">
        <v>2.7</v>
      </c>
      <c r="I42" s="28" t="s">
        <v>49</v>
      </c>
    </row>
    <row r="43" spans="1:9" ht="13" x14ac:dyDescent="0.25">
      <c r="A43" s="48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86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224.4</v>
      </c>
    </row>
    <row r="45" spans="1:9" ht="13" x14ac:dyDescent="0.25">
      <c r="A45" s="486"/>
      <c r="B45" s="572" t="s">
        <v>403</v>
      </c>
      <c r="C45" s="572"/>
      <c r="D45" s="572"/>
      <c r="E45" s="572"/>
      <c r="F45" s="572"/>
      <c r="G45" s="572"/>
      <c r="H45" s="57">
        <v>264</v>
      </c>
      <c r="I45" s="28" t="s">
        <v>49</v>
      </c>
    </row>
    <row r="46" spans="1:9" ht="13" x14ac:dyDescent="0.25">
      <c r="A46" s="48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8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8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86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9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306.67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93">
        <v>3</v>
      </c>
      <c r="B55" s="554" t="s">
        <v>130</v>
      </c>
      <c r="C55" s="554"/>
      <c r="D55" s="554"/>
      <c r="E55" s="554"/>
      <c r="F55" s="554"/>
      <c r="G55" s="554"/>
      <c r="H55" s="554"/>
      <c r="I55" s="493" t="s">
        <v>16</v>
      </c>
    </row>
    <row r="56" spans="1:9" ht="13" x14ac:dyDescent="0.25">
      <c r="A56" s="48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8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8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8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94" t="s">
        <v>62</v>
      </c>
      <c r="I65" s="49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166.12199999999999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12.459149999999998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8.3060999999999989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1.6612199999999999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20.765249999999998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66.448799999999991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24.918299999999995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4.9836599999999995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305.66447999999991</v>
      </c>
    </row>
    <row r="75" spans="1:9" ht="13" x14ac:dyDescent="0.25">
      <c r="A75" s="49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9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93" t="s">
        <v>16</v>
      </c>
    </row>
    <row r="80" spans="1:9" ht="13" x14ac:dyDescent="0.25">
      <c r="A80" s="48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69.189812999999987</v>
      </c>
    </row>
    <row r="81" spans="1:9" ht="13" x14ac:dyDescent="0.25">
      <c r="A81" s="48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23.090957999999997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92.280770999999987</v>
      </c>
    </row>
    <row r="83" spans="1:9" ht="13" x14ac:dyDescent="0.25">
      <c r="A83" s="48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92">
        <f>ROUND(H74*I82,2)</f>
        <v>33.96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126.240771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9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93" t="s">
        <v>16</v>
      </c>
    </row>
    <row r="88" spans="1:9" ht="13" x14ac:dyDescent="0.25">
      <c r="A88" s="48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0.58142700000000003</v>
      </c>
    </row>
    <row r="89" spans="1:9" ht="13" x14ac:dyDescent="0.25">
      <c r="A89" s="48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0.21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0.79142699999999999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9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93" t="s">
        <v>16</v>
      </c>
    </row>
    <row r="93" spans="1:9" ht="13" x14ac:dyDescent="0.25">
      <c r="A93" s="48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3.4885619999999995</v>
      </c>
    </row>
    <row r="94" spans="1:9" ht="13" x14ac:dyDescent="0.25">
      <c r="A94" s="48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0.24918299999999996</v>
      </c>
    </row>
    <row r="95" spans="1:9" ht="13" x14ac:dyDescent="0.25">
      <c r="A95" s="48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1.33</v>
      </c>
    </row>
    <row r="96" spans="1:9" ht="13" x14ac:dyDescent="0.25">
      <c r="A96" s="48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48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16.113833999999997</v>
      </c>
    </row>
    <row r="98" spans="1:9" ht="13" x14ac:dyDescent="0.25">
      <c r="A98" s="48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5.9298909119999985</v>
      </c>
    </row>
    <row r="99" spans="1:9" ht="13" x14ac:dyDescent="0.25">
      <c r="A99" s="48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26.58</v>
      </c>
    </row>
    <row r="100" spans="1:9" ht="13" x14ac:dyDescent="0.25">
      <c r="A100" s="48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6.64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60.661469911999994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8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69.189812999999987</v>
      </c>
    </row>
    <row r="105" spans="1:9" ht="13" x14ac:dyDescent="0.3">
      <c r="A105" s="48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8.3060999999999989</v>
      </c>
    </row>
    <row r="106" spans="1:9" ht="13" x14ac:dyDescent="0.3">
      <c r="A106" s="48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0.16612199999999999</v>
      </c>
    </row>
    <row r="107" spans="1:9" ht="13" x14ac:dyDescent="0.3">
      <c r="A107" s="48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0.41530499999999998</v>
      </c>
    </row>
    <row r="108" spans="1:9" ht="13" x14ac:dyDescent="0.3">
      <c r="A108" s="48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2.3257080000000001</v>
      </c>
    </row>
    <row r="109" spans="1:9" ht="13" x14ac:dyDescent="0.3">
      <c r="A109" s="48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80.403047999999998</v>
      </c>
    </row>
    <row r="111" spans="1:9" ht="13" x14ac:dyDescent="0.3">
      <c r="A111" s="48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29.59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109.993048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9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93" t="s">
        <v>16</v>
      </c>
    </row>
    <row r="115" spans="1:9" ht="13" x14ac:dyDescent="0.25">
      <c r="A115" s="48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305.66447999999991</v>
      </c>
    </row>
    <row r="116" spans="1:9" ht="13" x14ac:dyDescent="0.25">
      <c r="A116" s="48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126.240771</v>
      </c>
    </row>
    <row r="117" spans="1:9" ht="13" x14ac:dyDescent="0.25">
      <c r="A117" s="48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0.79142699999999999</v>
      </c>
    </row>
    <row r="118" spans="1:9" ht="13" x14ac:dyDescent="0.25">
      <c r="A118" s="48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60.661469911999994</v>
      </c>
    </row>
    <row r="119" spans="1:9" ht="13" x14ac:dyDescent="0.25">
      <c r="A119" s="48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109.993048</v>
      </c>
    </row>
    <row r="120" spans="1:9" ht="13" x14ac:dyDescent="0.25">
      <c r="A120" s="48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603.35119591199987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93">
        <v>5</v>
      </c>
      <c r="B123" s="581" t="s">
        <v>63</v>
      </c>
      <c r="C123" s="581"/>
      <c r="D123" s="581"/>
      <c r="E123" s="581"/>
      <c r="F123" s="581"/>
      <c r="G123" s="581"/>
      <c r="H123" s="49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1760.6311959119998</v>
      </c>
    </row>
    <row r="125" spans="1:9" ht="13" x14ac:dyDescent="0.25">
      <c r="A125" s="48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1.7999999999999999E-2</v>
      </c>
      <c r="I125" s="25">
        <f>I124*H125</f>
        <v>31.691361526415996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1792.3225574384157</v>
      </c>
    </row>
    <row r="127" spans="1:9" ht="13" x14ac:dyDescent="0.25">
      <c r="A127" s="486" t="s">
        <v>13</v>
      </c>
      <c r="B127" s="574" t="s">
        <v>58</v>
      </c>
      <c r="C127" s="622"/>
      <c r="D127" s="622"/>
      <c r="E127" s="622"/>
      <c r="F127" s="622"/>
      <c r="G127" s="623"/>
      <c r="H127" s="441">
        <v>9.1540000000000007E-3</v>
      </c>
      <c r="I127" s="25">
        <f>I126*H127</f>
        <v>16.40692069079126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1808.7294781292071</v>
      </c>
    </row>
    <row r="129" spans="1:9" ht="13" x14ac:dyDescent="0.25">
      <c r="A129" s="48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8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8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59.4</v>
      </c>
    </row>
    <row r="132" spans="1:9" ht="13" x14ac:dyDescent="0.25">
      <c r="A132" s="48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12.87</v>
      </c>
    </row>
    <row r="133" spans="1:9" ht="13" x14ac:dyDescent="0.25">
      <c r="A133" s="48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8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8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8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99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219.36828221720722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171.26999999999998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85" t="s">
        <v>16</v>
      </c>
    </row>
    <row r="148" spans="1:9" ht="13" x14ac:dyDescent="0.25">
      <c r="A148" s="48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830.6099999999999</v>
      </c>
    </row>
    <row r="149" spans="1:9" ht="13" x14ac:dyDescent="0.25">
      <c r="A149" s="48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306.67</v>
      </c>
    </row>
    <row r="150" spans="1:9" ht="13" x14ac:dyDescent="0.25">
      <c r="A150" s="48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8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603.35119591199987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1760.6311959119998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219.36828221720722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1980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85" t="s">
        <v>23</v>
      </c>
      <c r="I157" s="485" t="s">
        <v>22</v>
      </c>
    </row>
    <row r="158" spans="1:9" x14ac:dyDescent="0.25">
      <c r="A158" s="621" t="s">
        <v>241</v>
      </c>
      <c r="B158" s="596"/>
      <c r="C158" s="619">
        <v>1980</v>
      </c>
      <c r="D158" s="597"/>
      <c r="E158" s="18">
        <v>1</v>
      </c>
      <c r="F158" s="619">
        <v>1980</v>
      </c>
      <c r="G158" s="597"/>
      <c r="H158" s="16">
        <v>1</v>
      </c>
      <c r="I158" s="490">
        <v>1980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90">
        <v>1980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85" t="s">
        <v>16</v>
      </c>
    </row>
    <row r="163" spans="1:9" x14ac:dyDescent="0.25">
      <c r="A163" s="48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8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90"/>
    </row>
    <row r="165" spans="1:9" x14ac:dyDescent="0.25">
      <c r="A165" s="48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9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1980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23760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2:I174"/>
  <sheetViews>
    <sheetView workbookViewId="0">
      <selection activeCell="L16" sqref="L16"/>
    </sheetView>
  </sheetViews>
  <sheetFormatPr defaultRowHeight="12.5" x14ac:dyDescent="0.25"/>
  <cols>
    <col min="9" max="9" width="28.816406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402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91"/>
      <c r="B12" s="495"/>
      <c r="C12" s="495"/>
      <c r="D12" s="495"/>
      <c r="E12" s="495"/>
      <c r="F12" s="495"/>
      <c r="G12" s="495"/>
      <c r="H12" s="495"/>
      <c r="I12" s="49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85" t="s">
        <v>15</v>
      </c>
      <c r="B14" s="553" t="s">
        <v>171</v>
      </c>
      <c r="C14" s="553"/>
      <c r="D14" s="553"/>
      <c r="E14" s="553"/>
      <c r="F14" s="553"/>
      <c r="G14" s="553"/>
      <c r="H14" s="555">
        <v>41719</v>
      </c>
      <c r="I14" s="555"/>
    </row>
    <row r="15" spans="1:9" ht="13" x14ac:dyDescent="0.25">
      <c r="A15" s="48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396</v>
      </c>
      <c r="I15" s="556"/>
    </row>
    <row r="16" spans="1:9" ht="13" x14ac:dyDescent="0.25">
      <c r="A16" s="48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8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85">
        <v>1</v>
      </c>
      <c r="B21" s="553" t="s">
        <v>162</v>
      </c>
      <c r="C21" s="553"/>
      <c r="D21" s="553"/>
      <c r="E21" s="553"/>
      <c r="F21" s="553"/>
      <c r="G21" s="553"/>
      <c r="H21" s="565" t="s">
        <v>241</v>
      </c>
      <c r="I21" s="565"/>
    </row>
    <row r="22" spans="1:9" ht="13" x14ac:dyDescent="0.25">
      <c r="A22" s="485">
        <v>2</v>
      </c>
      <c r="B22" s="553" t="s">
        <v>161</v>
      </c>
      <c r="C22" s="553"/>
      <c r="D22" s="553"/>
      <c r="E22" s="553"/>
      <c r="F22" s="553"/>
      <c r="G22" s="553"/>
      <c r="H22" s="565">
        <v>761.4</v>
      </c>
      <c r="I22" s="565"/>
    </row>
    <row r="23" spans="1:9" ht="14" x14ac:dyDescent="0.25">
      <c r="A23" s="485">
        <v>3</v>
      </c>
      <c r="B23" s="553" t="s">
        <v>160</v>
      </c>
      <c r="C23" s="553"/>
      <c r="D23" s="553"/>
      <c r="E23" s="553"/>
      <c r="F23" s="553"/>
      <c r="G23" s="553"/>
      <c r="H23" s="561" t="s">
        <v>241</v>
      </c>
      <c r="I23" s="561"/>
    </row>
    <row r="24" spans="1:9" ht="13" x14ac:dyDescent="0.25">
      <c r="A24" s="485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8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692.18</v>
      </c>
    </row>
    <row r="31" spans="1:9" ht="13" x14ac:dyDescent="0.25">
      <c r="A31" s="485" t="s">
        <v>13</v>
      </c>
      <c r="B31" s="570" t="s">
        <v>232</v>
      </c>
      <c r="C31" s="570"/>
      <c r="D31" s="570"/>
      <c r="E31" s="570"/>
      <c r="F31" s="570"/>
      <c r="G31" s="570"/>
      <c r="H31" s="30">
        <v>0.2</v>
      </c>
      <c r="I31" s="60">
        <v>138.43</v>
      </c>
    </row>
    <row r="32" spans="1:9" ht="13" x14ac:dyDescent="0.25">
      <c r="A32" s="48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8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8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8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8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85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830.6099999999999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93">
        <v>2</v>
      </c>
      <c r="B40" s="554" t="s">
        <v>142</v>
      </c>
      <c r="C40" s="554"/>
      <c r="D40" s="554"/>
      <c r="E40" s="554"/>
      <c r="F40" s="554"/>
      <c r="G40" s="554"/>
      <c r="H40" s="554"/>
      <c r="I40" s="494" t="s">
        <v>16</v>
      </c>
    </row>
    <row r="41" spans="1:9" ht="13" x14ac:dyDescent="0.25">
      <c r="A41" s="486" t="s">
        <v>15</v>
      </c>
      <c r="B41" s="573"/>
      <c r="C41" s="573"/>
      <c r="D41" s="573"/>
      <c r="E41" s="573"/>
      <c r="F41" s="573"/>
      <c r="G41" s="573"/>
      <c r="H41" s="573"/>
      <c r="I41" s="25">
        <v>79.47</v>
      </c>
    </row>
    <row r="42" spans="1:9" ht="13" x14ac:dyDescent="0.25">
      <c r="A42" s="486"/>
      <c r="B42" s="572" t="s">
        <v>140</v>
      </c>
      <c r="C42" s="572"/>
      <c r="D42" s="572"/>
      <c r="E42" s="572"/>
      <c r="F42" s="572"/>
      <c r="G42" s="572"/>
      <c r="H42" s="57">
        <v>2.75</v>
      </c>
      <c r="I42" s="28" t="s">
        <v>49</v>
      </c>
    </row>
    <row r="43" spans="1:9" ht="13" x14ac:dyDescent="0.25">
      <c r="A43" s="48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86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224.4</v>
      </c>
    </row>
    <row r="45" spans="1:9" ht="13" x14ac:dyDescent="0.25">
      <c r="A45" s="486"/>
      <c r="B45" s="572" t="s">
        <v>403</v>
      </c>
      <c r="C45" s="572"/>
      <c r="D45" s="572"/>
      <c r="E45" s="572"/>
      <c r="F45" s="572"/>
      <c r="G45" s="572"/>
      <c r="H45" s="57">
        <v>264</v>
      </c>
      <c r="I45" s="28" t="s">
        <v>49</v>
      </c>
    </row>
    <row r="46" spans="1:9" ht="13" x14ac:dyDescent="0.25">
      <c r="A46" s="48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8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8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86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9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308.87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93">
        <v>3</v>
      </c>
      <c r="B55" s="554" t="s">
        <v>130</v>
      </c>
      <c r="C55" s="554"/>
      <c r="D55" s="554"/>
      <c r="E55" s="554"/>
      <c r="F55" s="554"/>
      <c r="G55" s="554"/>
      <c r="H55" s="554"/>
      <c r="I55" s="493" t="s">
        <v>16</v>
      </c>
    </row>
    <row r="56" spans="1:9" ht="13" x14ac:dyDescent="0.25">
      <c r="A56" s="48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8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8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8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94" t="s">
        <v>62</v>
      </c>
      <c r="I65" s="49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166.12199999999999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12.459149999999998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8.3060999999999989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1.6612199999999999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20.765249999999998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66.448799999999991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24.918299999999995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4.9836599999999995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305.66447999999991</v>
      </c>
    </row>
    <row r="75" spans="1:9" ht="13" x14ac:dyDescent="0.25">
      <c r="A75" s="49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9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93" t="s">
        <v>16</v>
      </c>
    </row>
    <row r="80" spans="1:9" ht="13" x14ac:dyDescent="0.25">
      <c r="A80" s="48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69.189812999999987</v>
      </c>
    </row>
    <row r="81" spans="1:9" ht="13" x14ac:dyDescent="0.25">
      <c r="A81" s="48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23.090957999999997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92.280770999999987</v>
      </c>
    </row>
    <row r="83" spans="1:9" ht="13" x14ac:dyDescent="0.25">
      <c r="A83" s="48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92">
        <f>ROUND(H74*I82,2)</f>
        <v>33.96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126.240771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9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93" t="s">
        <v>16</v>
      </c>
    </row>
    <row r="88" spans="1:9" ht="13" x14ac:dyDescent="0.25">
      <c r="A88" s="48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0.58142700000000003</v>
      </c>
    </row>
    <row r="89" spans="1:9" ht="13" x14ac:dyDescent="0.25">
      <c r="A89" s="48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0.21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0.79142699999999999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9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93" t="s">
        <v>16</v>
      </c>
    </row>
    <row r="93" spans="1:9" ht="13" x14ac:dyDescent="0.25">
      <c r="A93" s="48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3.4885619999999995</v>
      </c>
    </row>
    <row r="94" spans="1:9" ht="13" x14ac:dyDescent="0.25">
      <c r="A94" s="48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0.24918299999999996</v>
      </c>
    </row>
    <row r="95" spans="1:9" ht="13" x14ac:dyDescent="0.25">
      <c r="A95" s="48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1.33</v>
      </c>
    </row>
    <row r="96" spans="1:9" ht="13" x14ac:dyDescent="0.25">
      <c r="A96" s="48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48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16.113833999999997</v>
      </c>
    </row>
    <row r="98" spans="1:9" ht="13" x14ac:dyDescent="0.25">
      <c r="A98" s="48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5.9298909119999985</v>
      </c>
    </row>
    <row r="99" spans="1:9" ht="13" x14ac:dyDescent="0.25">
      <c r="A99" s="48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26.58</v>
      </c>
    </row>
    <row r="100" spans="1:9" ht="13" x14ac:dyDescent="0.25">
      <c r="A100" s="48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6.64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60.661469911999994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8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69.189812999999987</v>
      </c>
    </row>
    <row r="105" spans="1:9" ht="13" x14ac:dyDescent="0.3">
      <c r="A105" s="48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8.3060999999999989</v>
      </c>
    </row>
    <row r="106" spans="1:9" ht="13" x14ac:dyDescent="0.3">
      <c r="A106" s="48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0.16612199999999999</v>
      </c>
    </row>
    <row r="107" spans="1:9" ht="13" x14ac:dyDescent="0.3">
      <c r="A107" s="48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0.41530499999999998</v>
      </c>
    </row>
    <row r="108" spans="1:9" ht="13" x14ac:dyDescent="0.3">
      <c r="A108" s="48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2.3257080000000001</v>
      </c>
    </row>
    <row r="109" spans="1:9" ht="13" x14ac:dyDescent="0.3">
      <c r="A109" s="48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80.403047999999998</v>
      </c>
    </row>
    <row r="111" spans="1:9" ht="13" x14ac:dyDescent="0.3">
      <c r="A111" s="48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29.59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109.993048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9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93" t="s">
        <v>16</v>
      </c>
    </row>
    <row r="115" spans="1:9" ht="13" x14ac:dyDescent="0.25">
      <c r="A115" s="48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305.66447999999991</v>
      </c>
    </row>
    <row r="116" spans="1:9" ht="13" x14ac:dyDescent="0.25">
      <c r="A116" s="48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126.240771</v>
      </c>
    </row>
    <row r="117" spans="1:9" ht="13" x14ac:dyDescent="0.25">
      <c r="A117" s="48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0.79142699999999999</v>
      </c>
    </row>
    <row r="118" spans="1:9" ht="13" x14ac:dyDescent="0.25">
      <c r="A118" s="48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60.661469911999994</v>
      </c>
    </row>
    <row r="119" spans="1:9" ht="13" x14ac:dyDescent="0.25">
      <c r="A119" s="48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109.993048</v>
      </c>
    </row>
    <row r="120" spans="1:9" ht="13" x14ac:dyDescent="0.25">
      <c r="A120" s="48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603.35119591199987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93">
        <v>5</v>
      </c>
      <c r="B123" s="581" t="s">
        <v>63</v>
      </c>
      <c r="C123" s="581"/>
      <c r="D123" s="581"/>
      <c r="E123" s="581"/>
      <c r="F123" s="581"/>
      <c r="G123" s="581"/>
      <c r="H123" s="49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1762.8311959119999</v>
      </c>
    </row>
    <row r="125" spans="1:9" ht="13" x14ac:dyDescent="0.25">
      <c r="A125" s="48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1.6E-2</v>
      </c>
      <c r="I125" s="25">
        <f>I124*H125</f>
        <v>28.205299134592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1791.0364950465919</v>
      </c>
    </row>
    <row r="127" spans="1:9" ht="13" x14ac:dyDescent="0.25">
      <c r="A127" s="486" t="s">
        <v>13</v>
      </c>
      <c r="B127" s="574" t="s">
        <v>58</v>
      </c>
      <c r="C127" s="622"/>
      <c r="D127" s="622"/>
      <c r="E127" s="622"/>
      <c r="F127" s="622"/>
      <c r="G127" s="623"/>
      <c r="H127" s="441">
        <v>9.8759999999999994E-3</v>
      </c>
      <c r="I127" s="25">
        <f>I126*H127</f>
        <v>17.68827642508014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1808.7247714716721</v>
      </c>
    </row>
    <row r="129" spans="1:9" ht="13" x14ac:dyDescent="0.25">
      <c r="A129" s="48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8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8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59.4</v>
      </c>
    </row>
    <row r="132" spans="1:9" ht="13" x14ac:dyDescent="0.25">
      <c r="A132" s="48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12.87</v>
      </c>
    </row>
    <row r="133" spans="1:9" ht="13" x14ac:dyDescent="0.25">
      <c r="A133" s="48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8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8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8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99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217.16357555967213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171.26999999999998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85" t="s">
        <v>16</v>
      </c>
    </row>
    <row r="148" spans="1:9" ht="13" x14ac:dyDescent="0.25">
      <c r="A148" s="48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830.6099999999999</v>
      </c>
    </row>
    <row r="149" spans="1:9" ht="13" x14ac:dyDescent="0.25">
      <c r="A149" s="48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308.87</v>
      </c>
    </row>
    <row r="150" spans="1:9" ht="13" x14ac:dyDescent="0.25">
      <c r="A150" s="48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8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603.35119591199987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1762.8311959119999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217.16357555967213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1980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85" t="s">
        <v>23</v>
      </c>
      <c r="I157" s="485" t="s">
        <v>22</v>
      </c>
    </row>
    <row r="158" spans="1:9" x14ac:dyDescent="0.25">
      <c r="A158" s="621" t="s">
        <v>241</v>
      </c>
      <c r="B158" s="596"/>
      <c r="C158" s="619">
        <v>1980</v>
      </c>
      <c r="D158" s="597"/>
      <c r="E158" s="18">
        <v>1</v>
      </c>
      <c r="F158" s="619">
        <v>1980</v>
      </c>
      <c r="G158" s="597"/>
      <c r="H158" s="16">
        <v>1</v>
      </c>
      <c r="I158" s="490">
        <v>1980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90">
        <v>1980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85" t="s">
        <v>16</v>
      </c>
    </row>
    <row r="163" spans="1:9" x14ac:dyDescent="0.25">
      <c r="A163" s="48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8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90"/>
    </row>
    <row r="165" spans="1:9" x14ac:dyDescent="0.25">
      <c r="A165" s="48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9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1980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23760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2:I174"/>
  <sheetViews>
    <sheetView workbookViewId="0">
      <selection activeCell="L16" sqref="L16"/>
    </sheetView>
  </sheetViews>
  <sheetFormatPr defaultRowHeight="12.5" x14ac:dyDescent="0.25"/>
  <cols>
    <col min="9" max="9" width="19.17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402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91"/>
      <c r="B12" s="495"/>
      <c r="C12" s="495"/>
      <c r="D12" s="495"/>
      <c r="E12" s="495"/>
      <c r="F12" s="495"/>
      <c r="G12" s="495"/>
      <c r="H12" s="495"/>
      <c r="I12" s="49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85" t="s">
        <v>15</v>
      </c>
      <c r="B14" s="553" t="s">
        <v>171</v>
      </c>
      <c r="C14" s="553"/>
      <c r="D14" s="553"/>
      <c r="E14" s="553"/>
      <c r="F14" s="553"/>
      <c r="G14" s="553"/>
      <c r="H14" s="555">
        <v>41719</v>
      </c>
      <c r="I14" s="555"/>
    </row>
    <row r="15" spans="1:9" ht="13" x14ac:dyDescent="0.25">
      <c r="A15" s="485" t="s">
        <v>13</v>
      </c>
      <c r="B15" s="553" t="s">
        <v>169</v>
      </c>
      <c r="C15" s="553"/>
      <c r="D15" s="553"/>
      <c r="E15" s="553"/>
      <c r="F15" s="553"/>
      <c r="G15" s="553"/>
      <c r="H15" s="556" t="s">
        <v>240</v>
      </c>
      <c r="I15" s="556"/>
    </row>
    <row r="16" spans="1:9" ht="13" x14ac:dyDescent="0.25">
      <c r="A16" s="48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8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85">
        <v>1</v>
      </c>
      <c r="B21" s="553" t="s">
        <v>162</v>
      </c>
      <c r="C21" s="553"/>
      <c r="D21" s="553"/>
      <c r="E21" s="553"/>
      <c r="F21" s="553"/>
      <c r="G21" s="553"/>
      <c r="H21" s="565" t="s">
        <v>241</v>
      </c>
      <c r="I21" s="565"/>
    </row>
    <row r="22" spans="1:9" ht="13" x14ac:dyDescent="0.25">
      <c r="A22" s="485">
        <v>2</v>
      </c>
      <c r="B22" s="553" t="s">
        <v>161</v>
      </c>
      <c r="C22" s="553"/>
      <c r="D22" s="553"/>
      <c r="E22" s="553"/>
      <c r="F22" s="553"/>
      <c r="G22" s="553"/>
      <c r="H22" s="565">
        <v>761.4</v>
      </c>
      <c r="I22" s="565"/>
    </row>
    <row r="23" spans="1:9" ht="14" x14ac:dyDescent="0.25">
      <c r="A23" s="485">
        <v>3</v>
      </c>
      <c r="B23" s="553" t="s">
        <v>160</v>
      </c>
      <c r="C23" s="553"/>
      <c r="D23" s="553"/>
      <c r="E23" s="553"/>
      <c r="F23" s="553"/>
      <c r="G23" s="553"/>
      <c r="H23" s="561" t="s">
        <v>241</v>
      </c>
      <c r="I23" s="561"/>
    </row>
    <row r="24" spans="1:9" ht="13" x14ac:dyDescent="0.25">
      <c r="A24" s="485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8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692.18</v>
      </c>
    </row>
    <row r="31" spans="1:9" ht="13" x14ac:dyDescent="0.25">
      <c r="A31" s="485" t="s">
        <v>13</v>
      </c>
      <c r="B31" s="570" t="s">
        <v>232</v>
      </c>
      <c r="C31" s="570"/>
      <c r="D31" s="570"/>
      <c r="E31" s="570"/>
      <c r="F31" s="570"/>
      <c r="G31" s="570"/>
      <c r="H31" s="30">
        <v>0.2</v>
      </c>
      <c r="I31" s="60">
        <v>138.43</v>
      </c>
    </row>
    <row r="32" spans="1:9" ht="13" x14ac:dyDescent="0.25">
      <c r="A32" s="48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8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8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8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8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85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830.6099999999999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93">
        <v>2</v>
      </c>
      <c r="B40" s="554" t="s">
        <v>142</v>
      </c>
      <c r="C40" s="554"/>
      <c r="D40" s="554"/>
      <c r="E40" s="554"/>
      <c r="F40" s="554"/>
      <c r="G40" s="554"/>
      <c r="H40" s="554"/>
      <c r="I40" s="494" t="s">
        <v>16</v>
      </c>
    </row>
    <row r="41" spans="1:9" ht="13" x14ac:dyDescent="0.25">
      <c r="A41" s="486" t="s">
        <v>15</v>
      </c>
      <c r="B41" s="573"/>
      <c r="C41" s="573"/>
      <c r="D41" s="573"/>
      <c r="E41" s="573"/>
      <c r="F41" s="573"/>
      <c r="G41" s="573"/>
      <c r="H41" s="573"/>
      <c r="I41" s="25">
        <v>77.27</v>
      </c>
    </row>
    <row r="42" spans="1:9" ht="13" x14ac:dyDescent="0.25">
      <c r="A42" s="486"/>
      <c r="B42" s="572" t="s">
        <v>140</v>
      </c>
      <c r="C42" s="572"/>
      <c r="D42" s="572"/>
      <c r="E42" s="572"/>
      <c r="F42" s="572"/>
      <c r="G42" s="572"/>
      <c r="H42" s="57">
        <v>2.7</v>
      </c>
      <c r="I42" s="28" t="s">
        <v>49</v>
      </c>
    </row>
    <row r="43" spans="1:9" ht="13" x14ac:dyDescent="0.25">
      <c r="A43" s="48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86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224.4</v>
      </c>
    </row>
    <row r="45" spans="1:9" ht="13" x14ac:dyDescent="0.25">
      <c r="A45" s="486"/>
      <c r="B45" s="572" t="s">
        <v>403</v>
      </c>
      <c r="C45" s="572"/>
      <c r="D45" s="572"/>
      <c r="E45" s="572"/>
      <c r="F45" s="572"/>
      <c r="G45" s="572"/>
      <c r="H45" s="57">
        <v>264</v>
      </c>
      <c r="I45" s="28" t="s">
        <v>49</v>
      </c>
    </row>
    <row r="46" spans="1:9" ht="13" x14ac:dyDescent="0.25">
      <c r="A46" s="48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8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8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86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9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306.67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93">
        <v>3</v>
      </c>
      <c r="B55" s="554" t="s">
        <v>130</v>
      </c>
      <c r="C55" s="554"/>
      <c r="D55" s="554"/>
      <c r="E55" s="554"/>
      <c r="F55" s="554"/>
      <c r="G55" s="554"/>
      <c r="H55" s="554"/>
      <c r="I55" s="493" t="s">
        <v>16</v>
      </c>
    </row>
    <row r="56" spans="1:9" ht="13" x14ac:dyDescent="0.25">
      <c r="A56" s="48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8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8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8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94" t="s">
        <v>62</v>
      </c>
      <c r="I65" s="49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166.12199999999999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12.459149999999998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8.3060999999999989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1.6612199999999999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20.765249999999998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66.448799999999991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24.918299999999995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4.9836599999999995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305.66447999999991</v>
      </c>
    </row>
    <row r="75" spans="1:9" ht="13" x14ac:dyDescent="0.25">
      <c r="A75" s="49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9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93" t="s">
        <v>16</v>
      </c>
    </row>
    <row r="80" spans="1:9" ht="13" x14ac:dyDescent="0.25">
      <c r="A80" s="48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69.189812999999987</v>
      </c>
    </row>
    <row r="81" spans="1:9" ht="13" x14ac:dyDescent="0.25">
      <c r="A81" s="48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23.090957999999997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92.280770999999987</v>
      </c>
    </row>
    <row r="83" spans="1:9" ht="13" x14ac:dyDescent="0.25">
      <c r="A83" s="48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92">
        <f>ROUND(H74*I82,2)</f>
        <v>33.96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126.240771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9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93" t="s">
        <v>16</v>
      </c>
    </row>
    <row r="88" spans="1:9" ht="13" x14ac:dyDescent="0.25">
      <c r="A88" s="48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0.58142700000000003</v>
      </c>
    </row>
    <row r="89" spans="1:9" ht="13" x14ac:dyDescent="0.25">
      <c r="A89" s="48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0.21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0.79142699999999999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9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93" t="s">
        <v>16</v>
      </c>
    </row>
    <row r="93" spans="1:9" ht="13" x14ac:dyDescent="0.25">
      <c r="A93" s="48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3.4885619999999995</v>
      </c>
    </row>
    <row r="94" spans="1:9" ht="13" x14ac:dyDescent="0.25">
      <c r="A94" s="48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0.24918299999999996</v>
      </c>
    </row>
    <row r="95" spans="1:9" ht="13" x14ac:dyDescent="0.25">
      <c r="A95" s="48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1.33</v>
      </c>
    </row>
    <row r="96" spans="1:9" ht="13" x14ac:dyDescent="0.25">
      <c r="A96" s="48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48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16.113833999999997</v>
      </c>
    </row>
    <row r="98" spans="1:9" ht="13" x14ac:dyDescent="0.25">
      <c r="A98" s="48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5.9298909119999985</v>
      </c>
    </row>
    <row r="99" spans="1:9" ht="13" x14ac:dyDescent="0.25">
      <c r="A99" s="48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26.58</v>
      </c>
    </row>
    <row r="100" spans="1:9" ht="13" x14ac:dyDescent="0.25">
      <c r="A100" s="48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6.64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60.661469911999994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8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69.189812999999987</v>
      </c>
    </row>
    <row r="105" spans="1:9" ht="13" x14ac:dyDescent="0.3">
      <c r="A105" s="48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8.3060999999999989</v>
      </c>
    </row>
    <row r="106" spans="1:9" ht="13" x14ac:dyDescent="0.3">
      <c r="A106" s="48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0.16612199999999999</v>
      </c>
    </row>
    <row r="107" spans="1:9" ht="13" x14ac:dyDescent="0.3">
      <c r="A107" s="48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0.41530499999999998</v>
      </c>
    </row>
    <row r="108" spans="1:9" ht="13" x14ac:dyDescent="0.3">
      <c r="A108" s="48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2.3257080000000001</v>
      </c>
    </row>
    <row r="109" spans="1:9" ht="13" x14ac:dyDescent="0.3">
      <c r="A109" s="48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80.403047999999998</v>
      </c>
    </row>
    <row r="111" spans="1:9" ht="13" x14ac:dyDescent="0.3">
      <c r="A111" s="48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29.59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109.993048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9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93" t="s">
        <v>16</v>
      </c>
    </row>
    <row r="115" spans="1:9" ht="13" x14ac:dyDescent="0.25">
      <c r="A115" s="48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305.66447999999991</v>
      </c>
    </row>
    <row r="116" spans="1:9" ht="13" x14ac:dyDescent="0.25">
      <c r="A116" s="48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126.240771</v>
      </c>
    </row>
    <row r="117" spans="1:9" ht="13" x14ac:dyDescent="0.25">
      <c r="A117" s="48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0.79142699999999999</v>
      </c>
    </row>
    <row r="118" spans="1:9" ht="13" x14ac:dyDescent="0.25">
      <c r="A118" s="48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60.661469911999994</v>
      </c>
    </row>
    <row r="119" spans="1:9" ht="13" x14ac:dyDescent="0.25">
      <c r="A119" s="48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109.993048</v>
      </c>
    </row>
    <row r="120" spans="1:9" ht="13" x14ac:dyDescent="0.25">
      <c r="A120" s="48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603.35119591199987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93">
        <v>5</v>
      </c>
      <c r="B123" s="581" t="s">
        <v>63</v>
      </c>
      <c r="C123" s="581"/>
      <c r="D123" s="581"/>
      <c r="E123" s="581"/>
      <c r="F123" s="581"/>
      <c r="G123" s="581"/>
      <c r="H123" s="49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1760.6311959119998</v>
      </c>
    </row>
    <row r="125" spans="1:9" ht="13" x14ac:dyDescent="0.25">
      <c r="A125" s="48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1.7999999999999999E-2</v>
      </c>
      <c r="I125" s="25">
        <f>I124*H125</f>
        <v>31.691361526415996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1792.3225574384157</v>
      </c>
    </row>
    <row r="127" spans="1:9" ht="13" x14ac:dyDescent="0.25">
      <c r="A127" s="486" t="s">
        <v>13</v>
      </c>
      <c r="B127" s="574" t="s">
        <v>58</v>
      </c>
      <c r="C127" s="622"/>
      <c r="D127" s="622"/>
      <c r="E127" s="622"/>
      <c r="F127" s="622"/>
      <c r="G127" s="623"/>
      <c r="H127" s="441">
        <v>9.1540000000000007E-3</v>
      </c>
      <c r="I127" s="25">
        <f>I126*H127</f>
        <v>16.40692069079126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1808.7294781292071</v>
      </c>
    </row>
    <row r="129" spans="1:9" ht="13" x14ac:dyDescent="0.25">
      <c r="A129" s="48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8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8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59.4</v>
      </c>
    </row>
    <row r="132" spans="1:9" ht="13" x14ac:dyDescent="0.25">
      <c r="A132" s="48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12.87</v>
      </c>
    </row>
    <row r="133" spans="1:9" ht="13" x14ac:dyDescent="0.25">
      <c r="A133" s="48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8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8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8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99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219.36828221720722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171.26999999999998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85" t="s">
        <v>16</v>
      </c>
    </row>
    <row r="148" spans="1:9" ht="13" x14ac:dyDescent="0.25">
      <c r="A148" s="48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830.6099999999999</v>
      </c>
    </row>
    <row r="149" spans="1:9" ht="13" x14ac:dyDescent="0.25">
      <c r="A149" s="48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306.67</v>
      </c>
    </row>
    <row r="150" spans="1:9" ht="13" x14ac:dyDescent="0.25">
      <c r="A150" s="48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8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603.35119591199987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1760.6311959119998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219.36828221720722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1980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85" t="s">
        <v>23</v>
      </c>
      <c r="I157" s="485" t="s">
        <v>22</v>
      </c>
    </row>
    <row r="158" spans="1:9" x14ac:dyDescent="0.25">
      <c r="A158" s="621" t="s">
        <v>241</v>
      </c>
      <c r="B158" s="596"/>
      <c r="C158" s="619">
        <v>1980</v>
      </c>
      <c r="D158" s="597"/>
      <c r="E158" s="18">
        <v>1</v>
      </c>
      <c r="F158" s="619">
        <v>1980</v>
      </c>
      <c r="G158" s="597"/>
      <c r="H158" s="16">
        <v>1</v>
      </c>
      <c r="I158" s="490">
        <v>1980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90">
        <v>1980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85" t="s">
        <v>16</v>
      </c>
    </row>
    <row r="163" spans="1:9" x14ac:dyDescent="0.25">
      <c r="A163" s="48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8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90"/>
    </row>
    <row r="165" spans="1:9" x14ac:dyDescent="0.25">
      <c r="A165" s="48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9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1980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23760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2:I174"/>
  <sheetViews>
    <sheetView workbookViewId="0">
      <selection activeCell="L129" sqref="L129"/>
    </sheetView>
  </sheetViews>
  <sheetFormatPr defaultRowHeight="12.5" x14ac:dyDescent="0.25"/>
  <cols>
    <col min="9" max="9" width="32.17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402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91"/>
      <c r="B12" s="495"/>
      <c r="C12" s="495"/>
      <c r="D12" s="495"/>
      <c r="E12" s="495"/>
      <c r="F12" s="495"/>
      <c r="G12" s="495"/>
      <c r="H12" s="495"/>
      <c r="I12" s="49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85" t="s">
        <v>15</v>
      </c>
      <c r="B14" s="553" t="s">
        <v>171</v>
      </c>
      <c r="C14" s="553"/>
      <c r="D14" s="553"/>
      <c r="E14" s="553"/>
      <c r="F14" s="553"/>
      <c r="G14" s="553"/>
      <c r="H14" s="555">
        <v>41719</v>
      </c>
      <c r="I14" s="555"/>
    </row>
    <row r="15" spans="1:9" ht="13" x14ac:dyDescent="0.25">
      <c r="A15" s="485" t="s">
        <v>13</v>
      </c>
      <c r="B15" s="553" t="s">
        <v>169</v>
      </c>
      <c r="C15" s="553"/>
      <c r="D15" s="553"/>
      <c r="E15" s="553"/>
      <c r="F15" s="553"/>
      <c r="G15" s="553"/>
      <c r="H15" s="556" t="s">
        <v>405</v>
      </c>
      <c r="I15" s="556"/>
    </row>
    <row r="16" spans="1:9" ht="13" x14ac:dyDescent="0.25">
      <c r="A16" s="48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8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85">
        <v>1</v>
      </c>
      <c r="B21" s="553" t="s">
        <v>162</v>
      </c>
      <c r="C21" s="553"/>
      <c r="D21" s="553"/>
      <c r="E21" s="553"/>
      <c r="F21" s="553"/>
      <c r="G21" s="553"/>
      <c r="H21" s="565" t="s">
        <v>241</v>
      </c>
      <c r="I21" s="565"/>
    </row>
    <row r="22" spans="1:9" ht="13" x14ac:dyDescent="0.25">
      <c r="A22" s="485">
        <v>2</v>
      </c>
      <c r="B22" s="553" t="s">
        <v>161</v>
      </c>
      <c r="C22" s="553"/>
      <c r="D22" s="553"/>
      <c r="E22" s="553"/>
      <c r="F22" s="553"/>
      <c r="G22" s="553"/>
      <c r="H22" s="565">
        <v>761.4</v>
      </c>
      <c r="I22" s="565"/>
    </row>
    <row r="23" spans="1:9" ht="14" x14ac:dyDescent="0.25">
      <c r="A23" s="485">
        <v>3</v>
      </c>
      <c r="B23" s="553" t="s">
        <v>160</v>
      </c>
      <c r="C23" s="553"/>
      <c r="D23" s="553"/>
      <c r="E23" s="553"/>
      <c r="F23" s="553"/>
      <c r="G23" s="553"/>
      <c r="H23" s="561" t="s">
        <v>241</v>
      </c>
      <c r="I23" s="561"/>
    </row>
    <row r="24" spans="1:9" ht="13" x14ac:dyDescent="0.25">
      <c r="A24" s="485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8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692.18</v>
      </c>
    </row>
    <row r="31" spans="1:9" ht="13" x14ac:dyDescent="0.25">
      <c r="A31" s="485" t="s">
        <v>13</v>
      </c>
      <c r="B31" s="570" t="s">
        <v>232</v>
      </c>
      <c r="C31" s="570"/>
      <c r="D31" s="570"/>
      <c r="E31" s="570"/>
      <c r="F31" s="570"/>
      <c r="G31" s="570"/>
      <c r="H31" s="30">
        <v>0.2</v>
      </c>
      <c r="I31" s="60">
        <v>138.43</v>
      </c>
    </row>
    <row r="32" spans="1:9" ht="13" x14ac:dyDescent="0.25">
      <c r="A32" s="48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8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8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8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8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85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830.6099999999999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93">
        <v>2</v>
      </c>
      <c r="B40" s="554" t="s">
        <v>142</v>
      </c>
      <c r="C40" s="554"/>
      <c r="D40" s="554"/>
      <c r="E40" s="554"/>
      <c r="F40" s="554"/>
      <c r="G40" s="554"/>
      <c r="H40" s="554"/>
      <c r="I40" s="494" t="s">
        <v>16</v>
      </c>
    </row>
    <row r="41" spans="1:9" ht="13" x14ac:dyDescent="0.25">
      <c r="A41" s="486" t="s">
        <v>15</v>
      </c>
      <c r="B41" s="573"/>
      <c r="C41" s="573"/>
      <c r="D41" s="573"/>
      <c r="E41" s="573"/>
      <c r="F41" s="573"/>
      <c r="G41" s="573"/>
      <c r="H41" s="573"/>
      <c r="I41" s="25">
        <v>50.87</v>
      </c>
    </row>
    <row r="42" spans="1:9" ht="13" x14ac:dyDescent="0.25">
      <c r="A42" s="486"/>
      <c r="B42" s="572" t="s">
        <v>140</v>
      </c>
      <c r="C42" s="572"/>
      <c r="D42" s="572"/>
      <c r="E42" s="572"/>
      <c r="F42" s="572"/>
      <c r="G42" s="572"/>
      <c r="H42" s="57">
        <v>2.1</v>
      </c>
      <c r="I42" s="28" t="s">
        <v>49</v>
      </c>
    </row>
    <row r="43" spans="1:9" ht="13" x14ac:dyDescent="0.25">
      <c r="A43" s="48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86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224.4</v>
      </c>
    </row>
    <row r="45" spans="1:9" ht="13" x14ac:dyDescent="0.25">
      <c r="A45" s="486"/>
      <c r="B45" s="572" t="s">
        <v>403</v>
      </c>
      <c r="C45" s="572"/>
      <c r="D45" s="572"/>
      <c r="E45" s="572"/>
      <c r="F45" s="572"/>
      <c r="G45" s="572"/>
      <c r="H45" s="57">
        <v>264</v>
      </c>
      <c r="I45" s="28" t="s">
        <v>49</v>
      </c>
    </row>
    <row r="46" spans="1:9" ht="13" x14ac:dyDescent="0.25">
      <c r="A46" s="48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8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8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86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9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280.27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93">
        <v>3</v>
      </c>
      <c r="B55" s="554" t="s">
        <v>130</v>
      </c>
      <c r="C55" s="554"/>
      <c r="D55" s="554"/>
      <c r="E55" s="554"/>
      <c r="F55" s="554"/>
      <c r="G55" s="554"/>
      <c r="H55" s="554"/>
      <c r="I55" s="493" t="s">
        <v>16</v>
      </c>
    </row>
    <row r="56" spans="1:9" ht="13" x14ac:dyDescent="0.25">
      <c r="A56" s="48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8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8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8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94" t="s">
        <v>62</v>
      </c>
      <c r="I65" s="49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166.12199999999999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12.459149999999998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8.3060999999999989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1.6612199999999999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20.765249999999998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66.448799999999991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24.918299999999995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4.9836599999999995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305.66447999999991</v>
      </c>
    </row>
    <row r="75" spans="1:9" ht="13" x14ac:dyDescent="0.25">
      <c r="A75" s="49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9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93" t="s">
        <v>16</v>
      </c>
    </row>
    <row r="80" spans="1:9" ht="13" x14ac:dyDescent="0.25">
      <c r="A80" s="48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69.189812999999987</v>
      </c>
    </row>
    <row r="81" spans="1:9" ht="13" x14ac:dyDescent="0.25">
      <c r="A81" s="48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23.090957999999997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92.280770999999987</v>
      </c>
    </row>
    <row r="83" spans="1:9" ht="13" x14ac:dyDescent="0.25">
      <c r="A83" s="48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92">
        <f>ROUND(H74*I82,2)</f>
        <v>33.96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126.240771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9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93" t="s">
        <v>16</v>
      </c>
    </row>
    <row r="88" spans="1:9" ht="13" x14ac:dyDescent="0.25">
      <c r="A88" s="48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0.58142700000000003</v>
      </c>
    </row>
    <row r="89" spans="1:9" ht="13" x14ac:dyDescent="0.25">
      <c r="A89" s="48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0.21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0.79142699999999999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9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93" t="s">
        <v>16</v>
      </c>
    </row>
    <row r="93" spans="1:9" ht="13" x14ac:dyDescent="0.25">
      <c r="A93" s="48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3.4885619999999995</v>
      </c>
    </row>
    <row r="94" spans="1:9" ht="13" x14ac:dyDescent="0.25">
      <c r="A94" s="48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0.24918299999999996</v>
      </c>
    </row>
    <row r="95" spans="1:9" ht="13" x14ac:dyDescent="0.25">
      <c r="A95" s="48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1.33</v>
      </c>
    </row>
    <row r="96" spans="1:9" ht="13" x14ac:dyDescent="0.25">
      <c r="A96" s="48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48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16.113833999999997</v>
      </c>
    </row>
    <row r="98" spans="1:9" ht="13" x14ac:dyDescent="0.25">
      <c r="A98" s="48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5.9298909119999985</v>
      </c>
    </row>
    <row r="99" spans="1:9" ht="13" x14ac:dyDescent="0.25">
      <c r="A99" s="48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26.58</v>
      </c>
    </row>
    <row r="100" spans="1:9" ht="13" x14ac:dyDescent="0.25">
      <c r="A100" s="48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6.64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60.661469911999994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8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69.189812999999987</v>
      </c>
    </row>
    <row r="105" spans="1:9" ht="13" x14ac:dyDescent="0.3">
      <c r="A105" s="48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8.3060999999999989</v>
      </c>
    </row>
    <row r="106" spans="1:9" ht="13" x14ac:dyDescent="0.3">
      <c r="A106" s="48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0.16612199999999999</v>
      </c>
    </row>
    <row r="107" spans="1:9" ht="13" x14ac:dyDescent="0.3">
      <c r="A107" s="48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0.41530499999999998</v>
      </c>
    </row>
    <row r="108" spans="1:9" ht="13" x14ac:dyDescent="0.3">
      <c r="A108" s="48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2.3257080000000001</v>
      </c>
    </row>
    <row r="109" spans="1:9" ht="13" x14ac:dyDescent="0.3">
      <c r="A109" s="48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80.403047999999998</v>
      </c>
    </row>
    <row r="111" spans="1:9" ht="13" x14ac:dyDescent="0.3">
      <c r="A111" s="48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29.59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109.993048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9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93" t="s">
        <v>16</v>
      </c>
    </row>
    <row r="115" spans="1:9" ht="13" x14ac:dyDescent="0.25">
      <c r="A115" s="48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305.66447999999991</v>
      </c>
    </row>
    <row r="116" spans="1:9" ht="13" x14ac:dyDescent="0.25">
      <c r="A116" s="48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126.240771</v>
      </c>
    </row>
    <row r="117" spans="1:9" ht="13" x14ac:dyDescent="0.25">
      <c r="A117" s="48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0.79142699999999999</v>
      </c>
    </row>
    <row r="118" spans="1:9" ht="13" x14ac:dyDescent="0.25">
      <c r="A118" s="48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60.661469911999994</v>
      </c>
    </row>
    <row r="119" spans="1:9" ht="13" x14ac:dyDescent="0.25">
      <c r="A119" s="48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109.993048</v>
      </c>
    </row>
    <row r="120" spans="1:9" ht="13" x14ac:dyDescent="0.25">
      <c r="A120" s="48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603.35119591199987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93">
        <v>5</v>
      </c>
      <c r="B123" s="581" t="s">
        <v>63</v>
      </c>
      <c r="C123" s="581"/>
      <c r="D123" s="581"/>
      <c r="E123" s="581"/>
      <c r="F123" s="581"/>
      <c r="G123" s="581"/>
      <c r="H123" s="49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1734.2311959119997</v>
      </c>
    </row>
    <row r="125" spans="1:9" ht="13" x14ac:dyDescent="0.25">
      <c r="A125" s="486" t="s">
        <v>15</v>
      </c>
      <c r="B125" s="574" t="s">
        <v>60</v>
      </c>
      <c r="C125" s="622"/>
      <c r="D125" s="622"/>
      <c r="E125" s="622"/>
      <c r="F125" s="622"/>
      <c r="G125" s="623"/>
      <c r="H125" s="32">
        <v>2.5999999999999999E-2</v>
      </c>
      <c r="I125" s="25">
        <f>I124*H125</f>
        <v>45.090011093711993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1779.3212070057118</v>
      </c>
    </row>
    <row r="127" spans="1:9" ht="13" x14ac:dyDescent="0.25">
      <c r="A127" s="486" t="s">
        <v>13</v>
      </c>
      <c r="B127" s="574" t="s">
        <v>58</v>
      </c>
      <c r="C127" s="622"/>
      <c r="D127" s="622"/>
      <c r="E127" s="622"/>
      <c r="F127" s="622"/>
      <c r="G127" s="623"/>
      <c r="H127" s="441">
        <v>1.653E-2</v>
      </c>
      <c r="I127" s="25">
        <f>I126*H127</f>
        <v>29.412179551804414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1808.7333865575163</v>
      </c>
    </row>
    <row r="129" spans="1:9" ht="13" x14ac:dyDescent="0.25">
      <c r="A129" s="48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8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8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59.4</v>
      </c>
    </row>
    <row r="132" spans="1:9" ht="13" x14ac:dyDescent="0.25">
      <c r="A132" s="48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12.87</v>
      </c>
    </row>
    <row r="133" spans="1:9" ht="13" x14ac:dyDescent="0.25">
      <c r="A133" s="48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8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8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8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99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245.77219064551639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171.26999999999998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85" t="s">
        <v>16</v>
      </c>
    </row>
    <row r="148" spans="1:9" ht="13" x14ac:dyDescent="0.25">
      <c r="A148" s="48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830.6099999999999</v>
      </c>
    </row>
    <row r="149" spans="1:9" ht="13" x14ac:dyDescent="0.25">
      <c r="A149" s="48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280.27</v>
      </c>
    </row>
    <row r="150" spans="1:9" ht="13" x14ac:dyDescent="0.25">
      <c r="A150" s="48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8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603.35119591199987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1734.2311959119997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245.77219064551639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1980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85" t="s">
        <v>23</v>
      </c>
      <c r="I157" s="485" t="s">
        <v>22</v>
      </c>
    </row>
    <row r="158" spans="1:9" x14ac:dyDescent="0.25">
      <c r="A158" s="621" t="s">
        <v>241</v>
      </c>
      <c r="B158" s="596"/>
      <c r="C158" s="619">
        <v>1980</v>
      </c>
      <c r="D158" s="597"/>
      <c r="E158" s="18">
        <v>1</v>
      </c>
      <c r="F158" s="619">
        <v>1980</v>
      </c>
      <c r="G158" s="597"/>
      <c r="H158" s="16">
        <v>1</v>
      </c>
      <c r="I158" s="490">
        <v>1980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90">
        <v>1980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85" t="s">
        <v>16</v>
      </c>
    </row>
    <row r="163" spans="1:9" x14ac:dyDescent="0.25">
      <c r="A163" s="48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8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90"/>
    </row>
    <row r="165" spans="1:9" x14ac:dyDescent="0.25">
      <c r="A165" s="48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9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1980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23760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2:I174"/>
  <sheetViews>
    <sheetView workbookViewId="0">
      <selection activeCell="M15" sqref="M15"/>
    </sheetView>
  </sheetViews>
  <sheetFormatPr defaultRowHeight="12.5" x14ac:dyDescent="0.25"/>
  <cols>
    <col min="9" max="9" width="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402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91"/>
      <c r="B12" s="495"/>
      <c r="C12" s="495"/>
      <c r="D12" s="495"/>
      <c r="E12" s="495"/>
      <c r="F12" s="495"/>
      <c r="G12" s="495"/>
      <c r="H12" s="495"/>
      <c r="I12" s="49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85" t="s">
        <v>15</v>
      </c>
      <c r="B14" s="553" t="s">
        <v>171</v>
      </c>
      <c r="C14" s="553"/>
      <c r="D14" s="553"/>
      <c r="E14" s="553"/>
      <c r="F14" s="553"/>
      <c r="G14" s="553"/>
      <c r="H14" s="555">
        <v>41719</v>
      </c>
      <c r="I14" s="555"/>
    </row>
    <row r="15" spans="1:9" ht="13" x14ac:dyDescent="0.25">
      <c r="A15" s="485" t="s">
        <v>13</v>
      </c>
      <c r="B15" s="553" t="s">
        <v>169</v>
      </c>
      <c r="C15" s="553"/>
      <c r="D15" s="553"/>
      <c r="E15" s="553"/>
      <c r="F15" s="553"/>
      <c r="G15" s="553"/>
      <c r="H15" s="556" t="s">
        <v>242</v>
      </c>
      <c r="I15" s="556"/>
    </row>
    <row r="16" spans="1:9" ht="13" x14ac:dyDescent="0.25">
      <c r="A16" s="48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8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85">
        <v>1</v>
      </c>
      <c r="B21" s="553" t="s">
        <v>162</v>
      </c>
      <c r="C21" s="553"/>
      <c r="D21" s="553"/>
      <c r="E21" s="553"/>
      <c r="F21" s="553"/>
      <c r="G21" s="553"/>
      <c r="H21" s="565" t="s">
        <v>241</v>
      </c>
      <c r="I21" s="565"/>
    </row>
    <row r="22" spans="1:9" ht="13" x14ac:dyDescent="0.25">
      <c r="A22" s="485">
        <v>2</v>
      </c>
      <c r="B22" s="553" t="s">
        <v>161</v>
      </c>
      <c r="C22" s="553"/>
      <c r="D22" s="553"/>
      <c r="E22" s="553"/>
      <c r="F22" s="553"/>
      <c r="G22" s="553"/>
      <c r="H22" s="565">
        <v>761.4</v>
      </c>
      <c r="I22" s="565"/>
    </row>
    <row r="23" spans="1:9" ht="14" x14ac:dyDescent="0.25">
      <c r="A23" s="485">
        <v>3</v>
      </c>
      <c r="B23" s="553" t="s">
        <v>160</v>
      </c>
      <c r="C23" s="553"/>
      <c r="D23" s="553"/>
      <c r="E23" s="553"/>
      <c r="F23" s="553"/>
      <c r="G23" s="553"/>
      <c r="H23" s="561" t="s">
        <v>241</v>
      </c>
      <c r="I23" s="561"/>
    </row>
    <row r="24" spans="1:9" ht="13" x14ac:dyDescent="0.25">
      <c r="A24" s="485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8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692.18</v>
      </c>
    </row>
    <row r="31" spans="1:9" ht="13" x14ac:dyDescent="0.25">
      <c r="A31" s="485" t="s">
        <v>13</v>
      </c>
      <c r="B31" s="570" t="s">
        <v>232</v>
      </c>
      <c r="C31" s="570"/>
      <c r="D31" s="570"/>
      <c r="E31" s="570"/>
      <c r="F31" s="570"/>
      <c r="G31" s="570"/>
      <c r="H31" s="30">
        <v>0.2</v>
      </c>
      <c r="I31" s="60">
        <v>138.43</v>
      </c>
    </row>
    <row r="32" spans="1:9" ht="13" x14ac:dyDescent="0.25">
      <c r="A32" s="48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8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8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8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8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85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830.6099999999999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93">
        <v>2</v>
      </c>
      <c r="B40" s="554" t="s">
        <v>142</v>
      </c>
      <c r="C40" s="554"/>
      <c r="D40" s="554"/>
      <c r="E40" s="554"/>
      <c r="F40" s="554"/>
      <c r="G40" s="554"/>
      <c r="H40" s="554"/>
      <c r="I40" s="494" t="s">
        <v>16</v>
      </c>
    </row>
    <row r="41" spans="1:9" ht="13" x14ac:dyDescent="0.25">
      <c r="A41" s="486" t="s">
        <v>15</v>
      </c>
      <c r="B41" s="573"/>
      <c r="C41" s="573"/>
      <c r="D41" s="573"/>
      <c r="E41" s="573"/>
      <c r="F41" s="573"/>
      <c r="G41" s="573"/>
      <c r="H41" s="573"/>
      <c r="I41" s="25">
        <v>72.87</v>
      </c>
    </row>
    <row r="42" spans="1:9" ht="13" x14ac:dyDescent="0.25">
      <c r="A42" s="486"/>
      <c r="B42" s="572" t="s">
        <v>140</v>
      </c>
      <c r="C42" s="572"/>
      <c r="D42" s="572"/>
      <c r="E42" s="572"/>
      <c r="F42" s="572"/>
      <c r="G42" s="572"/>
      <c r="H42" s="57">
        <v>2.6</v>
      </c>
      <c r="I42" s="28" t="s">
        <v>49</v>
      </c>
    </row>
    <row r="43" spans="1:9" ht="13" x14ac:dyDescent="0.25">
      <c r="A43" s="48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86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224.4</v>
      </c>
    </row>
    <row r="45" spans="1:9" ht="13" x14ac:dyDescent="0.25">
      <c r="A45" s="486"/>
      <c r="B45" s="572" t="s">
        <v>403</v>
      </c>
      <c r="C45" s="572"/>
      <c r="D45" s="572"/>
      <c r="E45" s="572"/>
      <c r="F45" s="572"/>
      <c r="G45" s="572"/>
      <c r="H45" s="57">
        <v>264</v>
      </c>
      <c r="I45" s="28" t="s">
        <v>49</v>
      </c>
    </row>
    <row r="46" spans="1:9" ht="13" x14ac:dyDescent="0.25">
      <c r="A46" s="48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8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8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86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9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302.27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93">
        <v>3</v>
      </c>
      <c r="B55" s="554" t="s">
        <v>130</v>
      </c>
      <c r="C55" s="554"/>
      <c r="D55" s="554"/>
      <c r="E55" s="554"/>
      <c r="F55" s="554"/>
      <c r="G55" s="554"/>
      <c r="H55" s="554"/>
      <c r="I55" s="493" t="s">
        <v>16</v>
      </c>
    </row>
    <row r="56" spans="1:9" ht="13" x14ac:dyDescent="0.25">
      <c r="A56" s="48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8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8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8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94" t="s">
        <v>62</v>
      </c>
      <c r="I65" s="49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166.12199999999999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12.459149999999998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8.3060999999999989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1.6612199999999999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20.765249999999998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66.448799999999991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24.918299999999995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4.9836599999999995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305.66447999999991</v>
      </c>
    </row>
    <row r="75" spans="1:9" ht="13" x14ac:dyDescent="0.25">
      <c r="A75" s="49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9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93" t="s">
        <v>16</v>
      </c>
    </row>
    <row r="80" spans="1:9" ht="13" x14ac:dyDescent="0.25">
      <c r="A80" s="48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69.189812999999987</v>
      </c>
    </row>
    <row r="81" spans="1:9" ht="13" x14ac:dyDescent="0.25">
      <c r="A81" s="48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23.090957999999997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92.280770999999987</v>
      </c>
    </row>
    <row r="83" spans="1:9" ht="13" x14ac:dyDescent="0.25">
      <c r="A83" s="48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92">
        <f>ROUND(H74*I82,2)</f>
        <v>33.96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126.240771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9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93" t="s">
        <v>16</v>
      </c>
    </row>
    <row r="88" spans="1:9" ht="13" x14ac:dyDescent="0.25">
      <c r="A88" s="48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0.58142700000000003</v>
      </c>
    </row>
    <row r="89" spans="1:9" ht="13" x14ac:dyDescent="0.25">
      <c r="A89" s="48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0.21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0.79142699999999999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9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93" t="s">
        <v>16</v>
      </c>
    </row>
    <row r="93" spans="1:9" ht="13" x14ac:dyDescent="0.25">
      <c r="A93" s="48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3.4885619999999995</v>
      </c>
    </row>
    <row r="94" spans="1:9" ht="13" x14ac:dyDescent="0.25">
      <c r="A94" s="48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0.24918299999999996</v>
      </c>
    </row>
    <row r="95" spans="1:9" ht="13" x14ac:dyDescent="0.25">
      <c r="A95" s="48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1.33</v>
      </c>
    </row>
    <row r="96" spans="1:9" ht="13" x14ac:dyDescent="0.25">
      <c r="A96" s="48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48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16.113833999999997</v>
      </c>
    </row>
    <row r="98" spans="1:9" ht="13" x14ac:dyDescent="0.25">
      <c r="A98" s="48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5.9298909119999985</v>
      </c>
    </row>
    <row r="99" spans="1:9" ht="13" x14ac:dyDescent="0.25">
      <c r="A99" s="48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26.58</v>
      </c>
    </row>
    <row r="100" spans="1:9" ht="13" x14ac:dyDescent="0.25">
      <c r="A100" s="48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6.64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60.661469911999994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8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69.189812999999987</v>
      </c>
    </row>
    <row r="105" spans="1:9" ht="13" x14ac:dyDescent="0.3">
      <c r="A105" s="48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8.3060999999999989</v>
      </c>
    </row>
    <row r="106" spans="1:9" ht="13" x14ac:dyDescent="0.3">
      <c r="A106" s="48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0.16612199999999999</v>
      </c>
    </row>
    <row r="107" spans="1:9" ht="13" x14ac:dyDescent="0.3">
      <c r="A107" s="48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0.41530499999999998</v>
      </c>
    </row>
    <row r="108" spans="1:9" ht="13" x14ac:dyDescent="0.3">
      <c r="A108" s="48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2.3257080000000001</v>
      </c>
    </row>
    <row r="109" spans="1:9" ht="13" x14ac:dyDescent="0.3">
      <c r="A109" s="48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80.403047999999998</v>
      </c>
    </row>
    <row r="111" spans="1:9" ht="13" x14ac:dyDescent="0.3">
      <c r="A111" s="48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29.59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109.993048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9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93" t="s">
        <v>16</v>
      </c>
    </row>
    <row r="115" spans="1:9" ht="13" x14ac:dyDescent="0.25">
      <c r="A115" s="48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305.66447999999991</v>
      </c>
    </row>
    <row r="116" spans="1:9" ht="13" x14ac:dyDescent="0.25">
      <c r="A116" s="48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126.240771</v>
      </c>
    </row>
    <row r="117" spans="1:9" ht="13" x14ac:dyDescent="0.25">
      <c r="A117" s="48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0.79142699999999999</v>
      </c>
    </row>
    <row r="118" spans="1:9" ht="13" x14ac:dyDescent="0.25">
      <c r="A118" s="48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60.661469911999994</v>
      </c>
    </row>
    <row r="119" spans="1:9" ht="13" x14ac:dyDescent="0.25">
      <c r="A119" s="48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109.993048</v>
      </c>
    </row>
    <row r="120" spans="1:9" ht="13" x14ac:dyDescent="0.25">
      <c r="A120" s="48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603.35119591199987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93">
        <v>5</v>
      </c>
      <c r="B123" s="581" t="s">
        <v>63</v>
      </c>
      <c r="C123" s="581"/>
      <c r="D123" s="581"/>
      <c r="E123" s="581"/>
      <c r="F123" s="581"/>
      <c r="G123" s="581"/>
      <c r="H123" s="49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1756.2311959119997</v>
      </c>
    </row>
    <row r="125" spans="1:9" ht="13" x14ac:dyDescent="0.25">
      <c r="A125" s="48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1.7999999999999999E-2</v>
      </c>
      <c r="I125" s="25">
        <f>I124*H125</f>
        <v>31.612161526415992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1787.8433574384158</v>
      </c>
    </row>
    <row r="127" spans="1:9" ht="13" x14ac:dyDescent="0.25">
      <c r="A127" s="486" t="s">
        <v>13</v>
      </c>
      <c r="B127" s="574" t="s">
        <v>58</v>
      </c>
      <c r="C127" s="622"/>
      <c r="D127" s="622"/>
      <c r="E127" s="622"/>
      <c r="F127" s="622"/>
      <c r="G127" s="623"/>
      <c r="H127" s="441">
        <v>1.1686E-2</v>
      </c>
      <c r="I127" s="25">
        <f>I126*H127</f>
        <v>20.892737475025328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1808.7360949134411</v>
      </c>
    </row>
    <row r="129" spans="1:9" ht="13" x14ac:dyDescent="0.25">
      <c r="A129" s="48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8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8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59.4</v>
      </c>
    </row>
    <row r="132" spans="1:9" ht="13" x14ac:dyDescent="0.25">
      <c r="A132" s="48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12.87</v>
      </c>
    </row>
    <row r="133" spans="1:9" ht="13" x14ac:dyDescent="0.25">
      <c r="A133" s="48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8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8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8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99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223.77489900144133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171.26999999999998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85" t="s">
        <v>16</v>
      </c>
    </row>
    <row r="148" spans="1:9" ht="13" x14ac:dyDescent="0.25">
      <c r="A148" s="48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830.6099999999999</v>
      </c>
    </row>
    <row r="149" spans="1:9" ht="13" x14ac:dyDescent="0.25">
      <c r="A149" s="48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302.27</v>
      </c>
    </row>
    <row r="150" spans="1:9" ht="13" x14ac:dyDescent="0.25">
      <c r="A150" s="48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8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603.35119591199987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1756.2311959119997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223.77489900144133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1980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85" t="s">
        <v>23</v>
      </c>
      <c r="I157" s="485" t="s">
        <v>22</v>
      </c>
    </row>
    <row r="158" spans="1:9" x14ac:dyDescent="0.25">
      <c r="A158" s="621" t="s">
        <v>241</v>
      </c>
      <c r="B158" s="596"/>
      <c r="C158" s="619">
        <v>1980</v>
      </c>
      <c r="D158" s="597"/>
      <c r="E158" s="18">
        <v>1</v>
      </c>
      <c r="F158" s="619">
        <v>1980</v>
      </c>
      <c r="G158" s="597"/>
      <c r="H158" s="16">
        <v>1</v>
      </c>
      <c r="I158" s="490">
        <v>1980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90">
        <v>1980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85" t="s">
        <v>16</v>
      </c>
    </row>
    <row r="163" spans="1:9" x14ac:dyDescent="0.25">
      <c r="A163" s="48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8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90"/>
    </row>
    <row r="165" spans="1:9" x14ac:dyDescent="0.25">
      <c r="A165" s="48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9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1980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23760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2:I174"/>
  <sheetViews>
    <sheetView topLeftCell="A154" workbookViewId="0">
      <selection activeCell="L171" sqref="L171"/>
    </sheetView>
  </sheetViews>
  <sheetFormatPr defaultRowHeight="12.5" x14ac:dyDescent="0.25"/>
  <cols>
    <col min="9" max="9" width="37.17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406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505"/>
      <c r="B12" s="509"/>
      <c r="C12" s="509"/>
      <c r="D12" s="509"/>
      <c r="E12" s="509"/>
      <c r="F12" s="509"/>
      <c r="G12" s="509"/>
      <c r="H12" s="509"/>
      <c r="I12" s="509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99" t="s">
        <v>15</v>
      </c>
      <c r="B14" s="553" t="s">
        <v>171</v>
      </c>
      <c r="C14" s="553"/>
      <c r="D14" s="553"/>
      <c r="E14" s="553"/>
      <c r="F14" s="553"/>
      <c r="G14" s="553"/>
      <c r="H14" s="555">
        <v>41729</v>
      </c>
      <c r="I14" s="555"/>
    </row>
    <row r="15" spans="1:9" ht="13" x14ac:dyDescent="0.25">
      <c r="A15" s="499" t="s">
        <v>13</v>
      </c>
      <c r="B15" s="553" t="s">
        <v>169</v>
      </c>
      <c r="C15" s="553"/>
      <c r="D15" s="553"/>
      <c r="E15" s="553"/>
      <c r="F15" s="553"/>
      <c r="G15" s="553"/>
      <c r="H15" s="556" t="s">
        <v>230</v>
      </c>
      <c r="I15" s="556"/>
    </row>
    <row r="16" spans="1:9" ht="13" x14ac:dyDescent="0.25">
      <c r="A16" s="499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99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99">
        <v>1</v>
      </c>
      <c r="B21" s="553" t="s">
        <v>162</v>
      </c>
      <c r="C21" s="553"/>
      <c r="D21" s="553"/>
      <c r="E21" s="553"/>
      <c r="F21" s="553"/>
      <c r="G21" s="553"/>
      <c r="H21" s="565" t="s">
        <v>407</v>
      </c>
      <c r="I21" s="565"/>
    </row>
    <row r="22" spans="1:9" ht="13" x14ac:dyDescent="0.25">
      <c r="A22" s="499">
        <v>2</v>
      </c>
      <c r="B22" s="553" t="s">
        <v>161</v>
      </c>
      <c r="C22" s="553"/>
      <c r="D22" s="553"/>
      <c r="E22" s="553"/>
      <c r="F22" s="553"/>
      <c r="G22" s="553"/>
      <c r="H22" s="565">
        <v>792.98</v>
      </c>
      <c r="I22" s="565"/>
    </row>
    <row r="23" spans="1:9" ht="14" x14ac:dyDescent="0.25">
      <c r="A23" s="499">
        <v>3</v>
      </c>
      <c r="B23" s="553" t="s">
        <v>160</v>
      </c>
      <c r="C23" s="553"/>
      <c r="D23" s="553"/>
      <c r="E23" s="553"/>
      <c r="F23" s="553"/>
      <c r="G23" s="553"/>
      <c r="H23" s="561" t="s">
        <v>407</v>
      </c>
      <c r="I23" s="561"/>
    </row>
    <row r="24" spans="1:9" ht="13" x14ac:dyDescent="0.25">
      <c r="A24" s="499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99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792.98</v>
      </c>
    </row>
    <row r="31" spans="1:9" ht="13" x14ac:dyDescent="0.25">
      <c r="A31" s="499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99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99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99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99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99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99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792.98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507">
        <v>2</v>
      </c>
      <c r="B40" s="554" t="s">
        <v>142</v>
      </c>
      <c r="C40" s="554"/>
      <c r="D40" s="554"/>
      <c r="E40" s="554"/>
      <c r="F40" s="554"/>
      <c r="G40" s="554"/>
      <c r="H40" s="554"/>
      <c r="I40" s="508" t="s">
        <v>16</v>
      </c>
    </row>
    <row r="41" spans="1:9" ht="13" x14ac:dyDescent="0.25">
      <c r="A41" s="500" t="s">
        <v>15</v>
      </c>
      <c r="B41" s="573"/>
      <c r="C41" s="573"/>
      <c r="D41" s="573"/>
      <c r="E41" s="573"/>
      <c r="F41" s="573"/>
      <c r="G41" s="573"/>
      <c r="H41" s="573"/>
      <c r="I41" s="25">
        <v>75.680000000000007</v>
      </c>
    </row>
    <row r="42" spans="1:9" ht="13" x14ac:dyDescent="0.25">
      <c r="A42" s="500"/>
      <c r="B42" s="572" t="s">
        <v>140</v>
      </c>
      <c r="C42" s="572"/>
      <c r="D42" s="572"/>
      <c r="E42" s="572"/>
      <c r="F42" s="572"/>
      <c r="G42" s="572"/>
      <c r="H42" s="57">
        <v>2.8</v>
      </c>
      <c r="I42" s="28" t="s">
        <v>49</v>
      </c>
    </row>
    <row r="43" spans="1:9" ht="13" x14ac:dyDescent="0.25">
      <c r="A43" s="500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500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228.8</v>
      </c>
    </row>
    <row r="45" spans="1:9" ht="13" x14ac:dyDescent="0.25">
      <c r="A45" s="500"/>
      <c r="B45" s="572" t="s">
        <v>408</v>
      </c>
      <c r="C45" s="572"/>
      <c r="D45" s="572"/>
      <c r="E45" s="572"/>
      <c r="F45" s="572"/>
      <c r="G45" s="572"/>
      <c r="H45" s="57">
        <v>286</v>
      </c>
      <c r="I45" s="28" t="s">
        <v>49</v>
      </c>
    </row>
    <row r="46" spans="1:9" ht="13" x14ac:dyDescent="0.25">
      <c r="A46" s="500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500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500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500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511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309.48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507">
        <v>3</v>
      </c>
      <c r="B55" s="554" t="s">
        <v>130</v>
      </c>
      <c r="C55" s="554"/>
      <c r="D55" s="554"/>
      <c r="E55" s="554"/>
      <c r="F55" s="554"/>
      <c r="G55" s="554"/>
      <c r="H55" s="554"/>
      <c r="I55" s="507" t="s">
        <v>16</v>
      </c>
    </row>
    <row r="56" spans="1:9" ht="13" x14ac:dyDescent="0.25">
      <c r="A56" s="500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500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500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>
        <v>120</v>
      </c>
    </row>
    <row r="59" spans="1:9" ht="13" x14ac:dyDescent="0.25">
      <c r="A59" s="500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140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508" t="s">
        <v>62</v>
      </c>
      <c r="I65" s="508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158.596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11.8947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7.9298000000000002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1.58596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19.8245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63.438400000000001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23.789400000000001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4.7578800000000001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291.81664000000001</v>
      </c>
    </row>
    <row r="75" spans="1:9" ht="13" x14ac:dyDescent="0.25">
      <c r="A75" s="510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507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507" t="s">
        <v>16</v>
      </c>
    </row>
    <row r="80" spans="1:9" ht="13" x14ac:dyDescent="0.25">
      <c r="A80" s="500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66.055233999999999</v>
      </c>
    </row>
    <row r="81" spans="1:9" ht="13" x14ac:dyDescent="0.25">
      <c r="A81" s="500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22.044843999999998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88.100077999999996</v>
      </c>
    </row>
    <row r="83" spans="1:9" ht="13" x14ac:dyDescent="0.25">
      <c r="A83" s="500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506">
        <f>ROUND(H74*I82,2)</f>
        <v>32.42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120.520078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507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507" t="s">
        <v>16</v>
      </c>
    </row>
    <row r="88" spans="1:9" ht="13" x14ac:dyDescent="0.25">
      <c r="A88" s="500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0.55508600000000008</v>
      </c>
    </row>
    <row r="89" spans="1:9" ht="13" x14ac:dyDescent="0.25">
      <c r="A89" s="500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0.75508600000000015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507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507" t="s">
        <v>16</v>
      </c>
    </row>
    <row r="93" spans="1:9" ht="13" x14ac:dyDescent="0.25">
      <c r="A93" s="500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3.3305159999999998</v>
      </c>
    </row>
    <row r="94" spans="1:9" ht="13" x14ac:dyDescent="0.25">
      <c r="A94" s="500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0.23789399999999999</v>
      </c>
    </row>
    <row r="95" spans="1:9" ht="13" x14ac:dyDescent="0.25">
      <c r="A95" s="500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1.27</v>
      </c>
    </row>
    <row r="96" spans="1:9" ht="13" x14ac:dyDescent="0.25">
      <c r="A96" s="500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0.32</v>
      </c>
    </row>
    <row r="97" spans="1:9" ht="13" x14ac:dyDescent="0.25">
      <c r="A97" s="500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15.383812000000001</v>
      </c>
    </row>
    <row r="98" spans="1:9" ht="13" x14ac:dyDescent="0.25">
      <c r="A98" s="500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5.6612428160000006</v>
      </c>
    </row>
    <row r="99" spans="1:9" ht="13" x14ac:dyDescent="0.25">
      <c r="A99" s="500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25.38</v>
      </c>
    </row>
    <row r="100" spans="1:9" ht="13" x14ac:dyDescent="0.25">
      <c r="A100" s="500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6.34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57.923464816000006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98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66.055233999999999</v>
      </c>
    </row>
    <row r="105" spans="1:9" ht="13" x14ac:dyDescent="0.3">
      <c r="A105" s="498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7.9298000000000002</v>
      </c>
    </row>
    <row r="106" spans="1:9" ht="13" x14ac:dyDescent="0.3">
      <c r="A106" s="498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0.15859600000000001</v>
      </c>
    </row>
    <row r="107" spans="1:9" ht="13" x14ac:dyDescent="0.3">
      <c r="A107" s="498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0.39649000000000001</v>
      </c>
    </row>
    <row r="108" spans="1:9" ht="13" x14ac:dyDescent="0.3">
      <c r="A108" s="498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2.2203440000000003</v>
      </c>
    </row>
    <row r="109" spans="1:9" ht="13" x14ac:dyDescent="0.3">
      <c r="A109" s="498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76.760463999999999</v>
      </c>
    </row>
    <row r="111" spans="1:9" ht="13" x14ac:dyDescent="0.3">
      <c r="A111" s="501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28.25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105.010464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507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507" t="s">
        <v>16</v>
      </c>
    </row>
    <row r="115" spans="1:9" ht="13" x14ac:dyDescent="0.25">
      <c r="A115" s="500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291.81664000000001</v>
      </c>
    </row>
    <row r="116" spans="1:9" ht="13" x14ac:dyDescent="0.25">
      <c r="A116" s="500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120.520078</v>
      </c>
    </row>
    <row r="117" spans="1:9" ht="13" x14ac:dyDescent="0.25">
      <c r="A117" s="500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0.75508600000000015</v>
      </c>
    </row>
    <row r="118" spans="1:9" ht="13" x14ac:dyDescent="0.25">
      <c r="A118" s="500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57.923464816000006</v>
      </c>
    </row>
    <row r="119" spans="1:9" ht="13" x14ac:dyDescent="0.25">
      <c r="A119" s="500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105.010464</v>
      </c>
    </row>
    <row r="120" spans="1:9" ht="13" x14ac:dyDescent="0.25">
      <c r="A120" s="500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576.02573281599996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507">
        <v>5</v>
      </c>
      <c r="B123" s="581" t="s">
        <v>63</v>
      </c>
      <c r="C123" s="581"/>
      <c r="D123" s="581"/>
      <c r="E123" s="581"/>
      <c r="F123" s="581"/>
      <c r="G123" s="581"/>
      <c r="H123" s="507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1818.4857328160001</v>
      </c>
    </row>
    <row r="125" spans="1:9" ht="13" x14ac:dyDescent="0.25">
      <c r="A125" s="500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0.06</v>
      </c>
      <c r="I125" s="25">
        <f>I124*H125</f>
        <v>109.10914396896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1927.5948767849602</v>
      </c>
    </row>
    <row r="127" spans="1:9" ht="13" x14ac:dyDescent="0.25">
      <c r="A127" s="500" t="s">
        <v>13</v>
      </c>
      <c r="B127" s="574" t="s">
        <v>58</v>
      </c>
      <c r="C127" s="622"/>
      <c r="D127" s="622"/>
      <c r="E127" s="622"/>
      <c r="F127" s="622"/>
      <c r="G127" s="623"/>
      <c r="H127" s="441">
        <v>3.959E-2</v>
      </c>
      <c r="I127" s="25">
        <f>I126*H127</f>
        <v>76.313481171916578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2003.9083579568769</v>
      </c>
    </row>
    <row r="129" spans="1:9" ht="13" x14ac:dyDescent="0.25">
      <c r="A129" s="500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500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500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65.809799999999996</v>
      </c>
    </row>
    <row r="132" spans="1:9" ht="13" x14ac:dyDescent="0.25">
      <c r="A132" s="500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14.258789999999998</v>
      </c>
    </row>
    <row r="133" spans="1:9" ht="13" x14ac:dyDescent="0.25">
      <c r="A133" s="500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500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500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500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109.68299999999999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375.17421514087658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189.75158999999999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99" t="s">
        <v>16</v>
      </c>
    </row>
    <row r="148" spans="1:9" ht="13" x14ac:dyDescent="0.25">
      <c r="A148" s="503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792.98</v>
      </c>
    </row>
    <row r="149" spans="1:9" ht="13" x14ac:dyDescent="0.25">
      <c r="A149" s="503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309.48</v>
      </c>
    </row>
    <row r="150" spans="1:9" ht="13" x14ac:dyDescent="0.25">
      <c r="A150" s="503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140</v>
      </c>
    </row>
    <row r="151" spans="1:9" ht="13" x14ac:dyDescent="0.25">
      <c r="A151" s="503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576.02573281599996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1818.4857328160001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375.17421514087658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2193.66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99" t="s">
        <v>23</v>
      </c>
      <c r="I157" s="499" t="s">
        <v>22</v>
      </c>
    </row>
    <row r="158" spans="1:9" x14ac:dyDescent="0.25">
      <c r="A158" s="621" t="s">
        <v>407</v>
      </c>
      <c r="B158" s="596"/>
      <c r="C158" s="619">
        <v>2193.66</v>
      </c>
      <c r="D158" s="597"/>
      <c r="E158" s="18">
        <v>4</v>
      </c>
      <c r="F158" s="619">
        <v>8774.64</v>
      </c>
      <c r="G158" s="597"/>
      <c r="H158" s="16">
        <v>1</v>
      </c>
      <c r="I158" s="504">
        <v>8774.64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512">
        <v>8774.64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99" t="s">
        <v>16</v>
      </c>
    </row>
    <row r="163" spans="1:9" x14ac:dyDescent="0.25">
      <c r="A163" s="502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502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504"/>
    </row>
    <row r="165" spans="1:9" x14ac:dyDescent="0.25">
      <c r="A165" s="502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504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8774.64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105296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P182"/>
  <sheetViews>
    <sheetView tabSelected="1" view="pageBreakPreview" topLeftCell="C153" zoomScale="90" zoomScaleNormal="100" zoomScaleSheetLayoutView="90" workbookViewId="0">
      <selection activeCell="B159" sqref="B159:H159"/>
    </sheetView>
  </sheetViews>
  <sheetFormatPr defaultRowHeight="12.5" x14ac:dyDescent="0.25"/>
  <cols>
    <col min="8" max="8" width="9.7265625" customWidth="1"/>
    <col min="9" max="9" width="28.7265625" customWidth="1"/>
    <col min="10" max="10" width="12" bestFit="1" customWidth="1"/>
    <col min="11" max="11" width="14.7265625" bestFit="1" customWidth="1"/>
  </cols>
  <sheetData>
    <row r="1" spans="1:9" ht="13" thickBot="1" x14ac:dyDescent="0.3"/>
    <row r="2" spans="1:9" ht="14.5" x14ac:dyDescent="0.35">
      <c r="A2" s="678" t="s">
        <v>15</v>
      </c>
      <c r="B2" s="679"/>
      <c r="C2" s="679"/>
      <c r="D2" s="679"/>
      <c r="E2" s="679"/>
      <c r="F2" s="679"/>
      <c r="G2" s="679"/>
      <c r="H2" s="679"/>
      <c r="I2" s="680"/>
    </row>
    <row r="3" spans="1:9" ht="14.5" x14ac:dyDescent="0.35">
      <c r="A3" s="681" t="s">
        <v>221</v>
      </c>
      <c r="B3" s="682"/>
      <c r="C3" s="682"/>
      <c r="D3" s="682"/>
      <c r="E3" s="682"/>
      <c r="F3" s="682"/>
      <c r="G3" s="682"/>
      <c r="H3" s="682"/>
      <c r="I3" s="683"/>
    </row>
    <row r="4" spans="1:9" ht="14.5" x14ac:dyDescent="0.35">
      <c r="A4" s="681" t="s">
        <v>414</v>
      </c>
      <c r="B4" s="682"/>
      <c r="C4" s="682"/>
      <c r="D4" s="682"/>
      <c r="E4" s="682"/>
      <c r="F4" s="682"/>
      <c r="G4" s="682"/>
      <c r="H4" s="682"/>
      <c r="I4" s="683"/>
    </row>
    <row r="5" spans="1:9" ht="14.5" x14ac:dyDescent="0.35">
      <c r="A5" s="681" t="s">
        <v>413</v>
      </c>
      <c r="B5" s="682"/>
      <c r="C5" s="682"/>
      <c r="D5" s="682"/>
      <c r="E5" s="682"/>
      <c r="F5" s="682"/>
      <c r="G5" s="682"/>
      <c r="H5" s="682"/>
      <c r="I5" s="683"/>
    </row>
    <row r="6" spans="1:9" ht="14.5" x14ac:dyDescent="0.35">
      <c r="A6" s="681" t="s">
        <v>412</v>
      </c>
      <c r="B6" s="682"/>
      <c r="C6" s="682"/>
      <c r="D6" s="682"/>
      <c r="E6" s="682"/>
      <c r="F6" s="682"/>
      <c r="G6" s="682"/>
      <c r="H6" s="682"/>
      <c r="I6" s="683"/>
    </row>
    <row r="7" spans="1:9" ht="23.5" x14ac:dyDescent="0.25">
      <c r="A7" s="684" t="s">
        <v>415</v>
      </c>
      <c r="B7" s="685"/>
      <c r="C7" s="685"/>
      <c r="D7" s="685"/>
      <c r="E7" s="685"/>
      <c r="F7" s="685"/>
      <c r="G7" s="685"/>
      <c r="H7" s="685"/>
      <c r="I7" s="686"/>
    </row>
    <row r="8" spans="1:9" ht="23.5" x14ac:dyDescent="0.25">
      <c r="A8" s="661" t="s">
        <v>448</v>
      </c>
      <c r="B8" s="662"/>
      <c r="C8" s="662"/>
      <c r="D8" s="662"/>
      <c r="E8" s="662"/>
      <c r="F8" s="662"/>
      <c r="G8" s="662"/>
      <c r="H8" s="662"/>
      <c r="I8" s="663"/>
    </row>
    <row r="9" spans="1:9" ht="13" x14ac:dyDescent="0.25">
      <c r="A9" s="664" t="s">
        <v>182</v>
      </c>
      <c r="B9" s="665"/>
      <c r="C9" s="665"/>
      <c r="D9" s="665"/>
      <c r="E9" s="665"/>
      <c r="F9" s="665"/>
      <c r="G9" s="665"/>
      <c r="H9" s="665"/>
      <c r="I9" s="666"/>
    </row>
    <row r="10" spans="1:9" ht="13" x14ac:dyDescent="0.25">
      <c r="A10" s="667" t="s">
        <v>175</v>
      </c>
      <c r="B10" s="668"/>
      <c r="C10" s="668"/>
      <c r="D10" s="668"/>
      <c r="E10" s="668"/>
      <c r="F10" s="668"/>
      <c r="G10" s="668"/>
      <c r="H10" s="668"/>
      <c r="I10" s="669"/>
    </row>
    <row r="11" spans="1:9" ht="13" x14ac:dyDescent="0.25">
      <c r="A11" s="670" t="s">
        <v>181</v>
      </c>
      <c r="B11" s="671"/>
      <c r="C11" s="671"/>
      <c r="D11" s="671"/>
      <c r="E11" s="671"/>
      <c r="F11" s="671"/>
      <c r="G11" s="671"/>
      <c r="H11" s="671"/>
      <c r="I11" s="672"/>
    </row>
    <row r="12" spans="1:9" ht="13" x14ac:dyDescent="0.25">
      <c r="A12" s="673"/>
      <c r="B12" s="674"/>
      <c r="C12" s="674"/>
      <c r="D12" s="674"/>
      <c r="E12" s="674"/>
      <c r="F12" s="674"/>
      <c r="G12" s="674"/>
      <c r="H12" s="674"/>
      <c r="I12" s="675"/>
    </row>
    <row r="13" spans="1:9" ht="14" x14ac:dyDescent="0.25">
      <c r="A13" s="676" t="s">
        <v>172</v>
      </c>
      <c r="B13" s="676"/>
      <c r="C13" s="676"/>
      <c r="D13" s="676"/>
      <c r="E13" s="676"/>
      <c r="F13" s="676"/>
      <c r="G13" s="676"/>
      <c r="H13" s="676"/>
      <c r="I13" s="677"/>
    </row>
    <row r="14" spans="1:9" ht="13" x14ac:dyDescent="0.25">
      <c r="A14" s="526" t="s">
        <v>15</v>
      </c>
      <c r="B14" s="553" t="s">
        <v>171</v>
      </c>
      <c r="C14" s="553"/>
      <c r="D14" s="553"/>
      <c r="E14" s="553"/>
      <c r="F14" s="553"/>
      <c r="G14" s="553"/>
      <c r="H14" s="555">
        <v>44252</v>
      </c>
      <c r="I14" s="555"/>
    </row>
    <row r="15" spans="1:9" ht="13" x14ac:dyDescent="0.25">
      <c r="A15" s="526" t="s">
        <v>13</v>
      </c>
      <c r="B15" s="553" t="s">
        <v>169</v>
      </c>
      <c r="C15" s="553"/>
      <c r="D15" s="553"/>
      <c r="E15" s="553"/>
      <c r="F15" s="553"/>
      <c r="G15" s="553"/>
      <c r="H15" s="556" t="s">
        <v>168</v>
      </c>
      <c r="I15" s="556"/>
    </row>
    <row r="16" spans="1:9" ht="13" x14ac:dyDescent="0.25">
      <c r="A16" s="526" t="s">
        <v>12</v>
      </c>
      <c r="B16" s="553" t="s">
        <v>167</v>
      </c>
      <c r="C16" s="553"/>
      <c r="D16" s="553"/>
      <c r="E16" s="553"/>
      <c r="F16" s="553"/>
      <c r="G16" s="553"/>
      <c r="H16" s="556" t="s">
        <v>437</v>
      </c>
      <c r="I16" s="556"/>
    </row>
    <row r="17" spans="1:16" ht="13" x14ac:dyDescent="0.25">
      <c r="A17" s="526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16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16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16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16" ht="13" x14ac:dyDescent="0.25">
      <c r="A21" s="526">
        <v>1</v>
      </c>
      <c r="B21" s="553" t="s">
        <v>162</v>
      </c>
      <c r="C21" s="553"/>
      <c r="D21" s="553"/>
      <c r="E21" s="553"/>
      <c r="F21" s="553"/>
      <c r="G21" s="553"/>
      <c r="H21" s="565" t="s">
        <v>443</v>
      </c>
      <c r="I21" s="565"/>
    </row>
    <row r="22" spans="1:16" ht="13" x14ac:dyDescent="0.25">
      <c r="A22" s="526">
        <v>2</v>
      </c>
      <c r="B22" s="553" t="s">
        <v>161</v>
      </c>
      <c r="C22" s="553"/>
      <c r="D22" s="553"/>
      <c r="E22" s="553"/>
      <c r="F22" s="553"/>
      <c r="G22" s="553"/>
      <c r="H22" s="565">
        <v>1608.16</v>
      </c>
      <c r="I22" s="565"/>
    </row>
    <row r="23" spans="1:16" ht="14" x14ac:dyDescent="0.25">
      <c r="A23" s="526">
        <v>3</v>
      </c>
      <c r="B23" s="553" t="s">
        <v>160</v>
      </c>
      <c r="C23" s="553"/>
      <c r="D23" s="553"/>
      <c r="E23" s="553"/>
      <c r="F23" s="553"/>
      <c r="G23" s="553"/>
      <c r="H23" s="561" t="s">
        <v>444</v>
      </c>
      <c r="I23" s="561"/>
    </row>
    <row r="24" spans="1:16" ht="13" x14ac:dyDescent="0.25">
      <c r="A24" s="526">
        <v>4</v>
      </c>
      <c r="B24" s="553" t="s">
        <v>159</v>
      </c>
      <c r="C24" s="553"/>
      <c r="D24" s="553"/>
      <c r="E24" s="553"/>
      <c r="F24" s="553"/>
      <c r="G24" s="553"/>
      <c r="H24" s="562">
        <v>44197</v>
      </c>
      <c r="I24" s="562"/>
    </row>
    <row r="25" spans="1:16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16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16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16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16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514" t="s">
        <v>416</v>
      </c>
      <c r="I29" s="515" t="s">
        <v>154</v>
      </c>
    </row>
    <row r="30" spans="1:16" ht="13" x14ac:dyDescent="0.25">
      <c r="A30" s="526" t="s">
        <v>15</v>
      </c>
      <c r="B30" s="573" t="s">
        <v>417</v>
      </c>
      <c r="C30" s="588"/>
      <c r="D30" s="588"/>
      <c r="E30" s="588"/>
      <c r="F30" s="588"/>
      <c r="G30" s="687"/>
      <c r="H30" s="516">
        <v>44</v>
      </c>
      <c r="I30" s="513">
        <f>H22/44*H30</f>
        <v>1608.1600000000003</v>
      </c>
    </row>
    <row r="31" spans="1:16" ht="13" x14ac:dyDescent="0.25">
      <c r="A31" s="526" t="s">
        <v>13</v>
      </c>
      <c r="B31" s="573" t="s">
        <v>447</v>
      </c>
      <c r="C31" s="588"/>
      <c r="D31" s="688"/>
      <c r="E31" s="689"/>
      <c r="F31" s="690"/>
      <c r="G31" s="543">
        <f>I30</f>
        <v>1608.1600000000003</v>
      </c>
      <c r="H31" s="517">
        <v>0.4</v>
      </c>
      <c r="I31" s="60">
        <f>H31*G31</f>
        <v>643.26400000000012</v>
      </c>
    </row>
    <row r="32" spans="1:16" ht="13" x14ac:dyDescent="0.25">
      <c r="A32" s="526" t="s">
        <v>12</v>
      </c>
      <c r="B32" s="571" t="s">
        <v>442</v>
      </c>
      <c r="C32" s="571"/>
      <c r="D32" s="571"/>
      <c r="E32" s="571"/>
      <c r="F32" s="571"/>
      <c r="G32" s="571"/>
      <c r="H32" s="518"/>
      <c r="I32" s="60">
        <f>H22/220*12/2*L32</f>
        <v>0</v>
      </c>
      <c r="K32" s="544"/>
      <c r="L32" s="544"/>
      <c r="M32" s="544"/>
      <c r="N32" s="544"/>
      <c r="O32" s="544"/>
      <c r="P32" s="544"/>
    </row>
    <row r="33" spans="1:16" ht="12.75" customHeight="1" x14ac:dyDescent="0.25">
      <c r="A33" s="526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>
        <f>H22/220*L33*N33*P33</f>
        <v>0</v>
      </c>
      <c r="K33" s="544"/>
      <c r="L33" s="545"/>
      <c r="M33" s="544"/>
      <c r="N33" s="544"/>
      <c r="O33" s="544"/>
      <c r="P33" s="544"/>
    </row>
    <row r="34" spans="1:16" ht="12.75" customHeight="1" x14ac:dyDescent="0.25">
      <c r="A34" s="526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>
        <f>(L34*P34*N34*1.5*H22/220)</f>
        <v>0</v>
      </c>
      <c r="K34" s="544"/>
      <c r="L34" s="546"/>
      <c r="M34" s="544"/>
      <c r="N34" s="544"/>
      <c r="O34" s="544"/>
      <c r="P34" s="544"/>
    </row>
    <row r="35" spans="1:16" ht="12.75" customHeight="1" x14ac:dyDescent="0.25">
      <c r="A35" s="526" t="s">
        <v>81</v>
      </c>
      <c r="B35" s="553" t="s">
        <v>441</v>
      </c>
      <c r="C35" s="553"/>
      <c r="D35" s="553"/>
      <c r="E35" s="553"/>
      <c r="F35" s="553"/>
      <c r="G35" s="553"/>
      <c r="H35" s="553"/>
      <c r="I35" s="60">
        <f>H22/220*L35*N35*P35</f>
        <v>0</v>
      </c>
      <c r="K35" s="544"/>
      <c r="L35" s="545"/>
      <c r="M35" s="544"/>
      <c r="N35" s="544"/>
      <c r="O35" s="544"/>
      <c r="P35" s="544"/>
    </row>
    <row r="36" spans="1:16" ht="12.75" customHeight="1" x14ac:dyDescent="0.25">
      <c r="A36" s="526" t="s">
        <v>79</v>
      </c>
      <c r="B36" s="553" t="s">
        <v>446</v>
      </c>
      <c r="C36" s="553"/>
      <c r="D36" s="553"/>
      <c r="E36" s="553"/>
      <c r="F36" s="553"/>
      <c r="G36" s="553"/>
      <c r="H36" s="553"/>
      <c r="I36" s="60">
        <f>H22/220*2*8</f>
        <v>116.95709090909091</v>
      </c>
      <c r="K36" s="544"/>
      <c r="L36" s="545"/>
      <c r="M36" s="544"/>
      <c r="N36" s="544"/>
      <c r="O36" s="544"/>
      <c r="P36" s="544"/>
    </row>
    <row r="37" spans="1:16" ht="13" x14ac:dyDescent="0.25">
      <c r="A37" s="526" t="s">
        <v>114</v>
      </c>
      <c r="B37" s="553" t="s">
        <v>445</v>
      </c>
      <c r="C37" s="553"/>
      <c r="D37" s="553"/>
      <c r="E37" s="553"/>
      <c r="F37" s="553"/>
      <c r="G37" s="553"/>
      <c r="H37" s="553"/>
      <c r="I37" s="60">
        <v>0</v>
      </c>
    </row>
    <row r="38" spans="1:16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2368.3810909090912</v>
      </c>
    </row>
    <row r="39" spans="1:16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16" ht="14" x14ac:dyDescent="0.25">
      <c r="A40" s="531">
        <v>2</v>
      </c>
      <c r="B40" s="554" t="s">
        <v>142</v>
      </c>
      <c r="C40" s="554"/>
      <c r="D40" s="554"/>
      <c r="E40" s="554"/>
      <c r="F40" s="554"/>
      <c r="G40" s="554"/>
      <c r="H40" s="554"/>
      <c r="I40" s="532" t="s">
        <v>16</v>
      </c>
    </row>
    <row r="41" spans="1:16" ht="13" x14ac:dyDescent="0.25">
      <c r="A41" s="527" t="s">
        <v>15</v>
      </c>
      <c r="B41" s="573"/>
      <c r="C41" s="573"/>
      <c r="D41" s="573"/>
      <c r="E41" s="573"/>
      <c r="F41" s="573"/>
      <c r="G41" s="573"/>
      <c r="H41" s="573"/>
      <c r="I41" s="25"/>
    </row>
    <row r="42" spans="1:16" ht="13" x14ac:dyDescent="0.25">
      <c r="A42" s="527"/>
      <c r="B42" s="572" t="s">
        <v>418</v>
      </c>
      <c r="C42" s="572"/>
      <c r="D42" s="572"/>
      <c r="E42" s="572"/>
      <c r="F42" s="572"/>
      <c r="G42" s="572"/>
      <c r="H42" s="549">
        <v>4.8</v>
      </c>
      <c r="I42" s="25">
        <f>ROUND((H42 * H43 * L42)  - (I30 * L43),3)</f>
        <v>153.11000000000001</v>
      </c>
      <c r="K42" s="537" t="s">
        <v>438</v>
      </c>
      <c r="L42" s="537">
        <v>26</v>
      </c>
    </row>
    <row r="43" spans="1:16" ht="13" x14ac:dyDescent="0.25">
      <c r="A43" s="527"/>
      <c r="B43" s="576" t="s">
        <v>419</v>
      </c>
      <c r="C43" s="576"/>
      <c r="D43" s="576"/>
      <c r="E43" s="576"/>
      <c r="F43" s="576"/>
      <c r="G43" s="576"/>
      <c r="H43" s="550">
        <v>2</v>
      </c>
      <c r="I43" s="28"/>
      <c r="K43" s="537" t="s">
        <v>439</v>
      </c>
      <c r="L43" s="538">
        <v>0.06</v>
      </c>
    </row>
    <row r="44" spans="1:16" ht="13" x14ac:dyDescent="0.25">
      <c r="A44" s="527" t="s">
        <v>13</v>
      </c>
      <c r="B44" s="573" t="s">
        <v>378</v>
      </c>
      <c r="C44" s="588"/>
      <c r="D44" s="588"/>
      <c r="E44" s="588"/>
      <c r="F44" s="588"/>
      <c r="G44" s="588"/>
      <c r="H44" s="551">
        <v>0.19</v>
      </c>
      <c r="I44" s="25"/>
    </row>
    <row r="45" spans="1:16" ht="13" x14ac:dyDescent="0.25">
      <c r="A45" s="527"/>
      <c r="B45" s="572" t="s">
        <v>420</v>
      </c>
      <c r="C45" s="691"/>
      <c r="D45" s="691"/>
      <c r="E45" s="691"/>
      <c r="F45" s="691"/>
      <c r="G45" s="552">
        <v>20.18</v>
      </c>
      <c r="H45" s="549">
        <f>G45*22</f>
        <v>443.96</v>
      </c>
      <c r="I45" s="25">
        <f>H45-(H45*H44)</f>
        <v>359.60759999999999</v>
      </c>
    </row>
    <row r="46" spans="1:16" ht="12.75" customHeight="1" x14ac:dyDescent="0.25">
      <c r="A46" s="527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16" ht="12.75" customHeight="1" x14ac:dyDescent="0.25">
      <c r="A47" s="527" t="s">
        <v>35</v>
      </c>
      <c r="B47" s="574" t="s">
        <v>436</v>
      </c>
      <c r="C47" s="574"/>
      <c r="D47" s="574"/>
      <c r="E47" s="574"/>
      <c r="F47" s="574"/>
      <c r="G47" s="574"/>
      <c r="H47" s="574"/>
      <c r="I47" s="20"/>
    </row>
    <row r="48" spans="1:16" ht="13" x14ac:dyDescent="0.25">
      <c r="A48" s="527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17.32</v>
      </c>
    </row>
    <row r="49" spans="1:9" ht="13" x14ac:dyDescent="0.25">
      <c r="A49" s="527" t="s">
        <v>81</v>
      </c>
      <c r="B49" s="574" t="s">
        <v>435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534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530.0376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531">
        <v>3</v>
      </c>
      <c r="B55" s="554" t="s">
        <v>130</v>
      </c>
      <c r="C55" s="554"/>
      <c r="D55" s="554"/>
      <c r="E55" s="554"/>
      <c r="F55" s="554"/>
      <c r="G55" s="554"/>
      <c r="H55" s="554"/>
      <c r="I55" s="531" t="s">
        <v>16</v>
      </c>
    </row>
    <row r="56" spans="1:9" ht="13" x14ac:dyDescent="0.25">
      <c r="A56" s="527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75</v>
      </c>
    </row>
    <row r="57" spans="1:9" ht="13" x14ac:dyDescent="0.25">
      <c r="A57" s="527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>
        <v>96.33</v>
      </c>
    </row>
    <row r="58" spans="1:9" ht="13" x14ac:dyDescent="0.25">
      <c r="A58" s="527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>
        <v>0</v>
      </c>
    </row>
    <row r="59" spans="1:9" ht="13" x14ac:dyDescent="0.25">
      <c r="A59" s="527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171.32999999999998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36" t="s">
        <v>76</v>
      </c>
      <c r="B65" s="554" t="s">
        <v>122</v>
      </c>
      <c r="C65" s="554"/>
      <c r="D65" s="554"/>
      <c r="E65" s="554"/>
      <c r="F65" s="554"/>
      <c r="G65" s="554"/>
      <c r="H65" s="532" t="s">
        <v>62</v>
      </c>
      <c r="I65" s="532" t="s">
        <v>16</v>
      </c>
    </row>
    <row r="66" spans="1:9" ht="13" x14ac:dyDescent="0.25">
      <c r="A66" s="535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ROUND(I38*20%,3)</f>
        <v>473.67599999999999</v>
      </c>
    </row>
    <row r="67" spans="1:9" ht="13" x14ac:dyDescent="0.25">
      <c r="A67" s="535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ROUND(I38*1.5%,3)</f>
        <v>35.526000000000003</v>
      </c>
    </row>
    <row r="68" spans="1:9" ht="13" x14ac:dyDescent="0.25">
      <c r="A68" s="535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ROUND(I38*1%,3)</f>
        <v>23.684000000000001</v>
      </c>
    </row>
    <row r="69" spans="1:9" ht="13" x14ac:dyDescent="0.25">
      <c r="A69" s="535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ROUND(I38*0.2%,3)</f>
        <v>4.7370000000000001</v>
      </c>
    </row>
    <row r="70" spans="1:9" ht="13" x14ac:dyDescent="0.25">
      <c r="A70" s="535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ROUND(I38*2.5%,3)</f>
        <v>59.21</v>
      </c>
    </row>
    <row r="71" spans="1:9" ht="13" x14ac:dyDescent="0.25">
      <c r="A71" s="535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ROUND(I38*8%,3)</f>
        <v>189.47</v>
      </c>
    </row>
    <row r="72" spans="1:9" ht="13" x14ac:dyDescent="0.25">
      <c r="A72" s="535" t="s">
        <v>79</v>
      </c>
      <c r="B72" s="553" t="s">
        <v>421</v>
      </c>
      <c r="C72" s="553"/>
      <c r="D72" s="553"/>
      <c r="E72" s="553"/>
      <c r="F72" s="553"/>
      <c r="G72" s="553"/>
      <c r="H72" s="32">
        <v>0.01</v>
      </c>
      <c r="I72" s="49">
        <f>ROUND(I38*1%,3)</f>
        <v>23.684000000000001</v>
      </c>
    </row>
    <row r="73" spans="1:9" ht="13" x14ac:dyDescent="0.25">
      <c r="A73" s="535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ROUND(I38*0.6%,3)</f>
        <v>14.21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0.34800000000000009</v>
      </c>
      <c r="I74" s="25">
        <f>SUM(I66:I73)</f>
        <v>824.197</v>
      </c>
    </row>
    <row r="75" spans="1:9" ht="13" x14ac:dyDescent="0.25">
      <c r="A75" s="533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531" t="s">
        <v>74</v>
      </c>
      <c r="B79" s="554" t="s">
        <v>434</v>
      </c>
      <c r="C79" s="554"/>
      <c r="D79" s="554"/>
      <c r="E79" s="554"/>
      <c r="F79" s="554"/>
      <c r="G79" s="554"/>
      <c r="H79" s="554"/>
      <c r="I79" s="531" t="s">
        <v>16</v>
      </c>
    </row>
    <row r="80" spans="1:9" ht="13" x14ac:dyDescent="0.25">
      <c r="A80" s="527" t="s">
        <v>15</v>
      </c>
      <c r="B80" s="573" t="s">
        <v>422</v>
      </c>
      <c r="C80" s="588"/>
      <c r="D80" s="588"/>
      <c r="E80" s="588"/>
      <c r="F80" s="588"/>
      <c r="G80" s="588"/>
      <c r="H80" s="688"/>
      <c r="I80" s="25">
        <f>ROUND(I38*8.33%,3)</f>
        <v>197.286</v>
      </c>
    </row>
    <row r="81" spans="1:9" ht="13" x14ac:dyDescent="0.25">
      <c r="A81" s="578" t="s">
        <v>80</v>
      </c>
      <c r="B81" s="578"/>
      <c r="C81" s="578"/>
      <c r="D81" s="578"/>
      <c r="E81" s="578"/>
      <c r="F81" s="578"/>
      <c r="G81" s="578"/>
      <c r="H81" s="578"/>
      <c r="I81" s="44">
        <f>SUM(I80:I80)</f>
        <v>197.286</v>
      </c>
    </row>
    <row r="82" spans="1:9" ht="13" x14ac:dyDescent="0.25">
      <c r="A82" s="527" t="s">
        <v>12</v>
      </c>
      <c r="B82" s="553" t="s">
        <v>409</v>
      </c>
      <c r="C82" s="553"/>
      <c r="D82" s="553"/>
      <c r="E82" s="553"/>
      <c r="F82" s="553"/>
      <c r="G82" s="553"/>
      <c r="H82" s="553"/>
      <c r="I82" s="44">
        <f>ROUND(H74*I81,3)</f>
        <v>68.656000000000006</v>
      </c>
    </row>
    <row r="83" spans="1:9" ht="13" x14ac:dyDescent="0.25">
      <c r="A83" s="578" t="s">
        <v>47</v>
      </c>
      <c r="B83" s="578"/>
      <c r="C83" s="578"/>
      <c r="D83" s="578"/>
      <c r="E83" s="578"/>
      <c r="F83" s="578"/>
      <c r="G83" s="578"/>
      <c r="H83" s="578"/>
      <c r="I83" s="44">
        <f>SUM(I81:I82)</f>
        <v>265.94200000000001</v>
      </c>
    </row>
    <row r="84" spans="1:9" ht="13" x14ac:dyDescent="0.25">
      <c r="A84" s="580"/>
      <c r="B84" s="580"/>
      <c r="C84" s="580"/>
      <c r="D84" s="580"/>
      <c r="E84" s="580"/>
      <c r="F84" s="580"/>
      <c r="G84" s="580"/>
      <c r="H84" s="580"/>
      <c r="I84" s="580"/>
    </row>
    <row r="85" spans="1:9" ht="14" x14ac:dyDescent="0.25">
      <c r="A85" s="554" t="s">
        <v>106</v>
      </c>
      <c r="B85" s="554"/>
      <c r="C85" s="554"/>
      <c r="D85" s="554"/>
      <c r="E85" s="554"/>
      <c r="F85" s="554"/>
      <c r="G85" s="554"/>
      <c r="H85" s="554"/>
      <c r="I85" s="554"/>
    </row>
    <row r="86" spans="1:9" ht="14" x14ac:dyDescent="0.25">
      <c r="A86" s="531" t="s">
        <v>72</v>
      </c>
      <c r="B86" s="581" t="s">
        <v>105</v>
      </c>
      <c r="C86" s="581"/>
      <c r="D86" s="581"/>
      <c r="E86" s="581"/>
      <c r="F86" s="581"/>
      <c r="G86" s="581"/>
      <c r="H86" s="581"/>
      <c r="I86" s="531" t="s">
        <v>16</v>
      </c>
    </row>
    <row r="87" spans="1:9" ht="13" x14ac:dyDescent="0.25">
      <c r="A87" s="527" t="s">
        <v>15</v>
      </c>
      <c r="B87" s="553" t="s">
        <v>105</v>
      </c>
      <c r="C87" s="553"/>
      <c r="D87" s="553"/>
      <c r="E87" s="553"/>
      <c r="F87" s="553"/>
      <c r="G87" s="553"/>
      <c r="H87" s="553"/>
      <c r="I87" s="71">
        <f>ROUND(I38*0.07%,3)</f>
        <v>1.6579999999999999</v>
      </c>
    </row>
    <row r="88" spans="1:9" ht="13" x14ac:dyDescent="0.25">
      <c r="A88" s="527" t="s">
        <v>13</v>
      </c>
      <c r="B88" s="553" t="s">
        <v>103</v>
      </c>
      <c r="C88" s="553"/>
      <c r="D88" s="553"/>
      <c r="E88" s="553"/>
      <c r="F88" s="553"/>
      <c r="G88" s="553"/>
      <c r="H88" s="553"/>
      <c r="I88" s="25">
        <f>ROUND(H74*I87,3)</f>
        <v>0.57699999999999996</v>
      </c>
    </row>
    <row r="89" spans="1:9" ht="13" x14ac:dyDescent="0.25">
      <c r="A89" s="578" t="s">
        <v>47</v>
      </c>
      <c r="B89" s="578"/>
      <c r="C89" s="578"/>
      <c r="D89" s="578"/>
      <c r="E89" s="578"/>
      <c r="F89" s="578"/>
      <c r="G89" s="578"/>
      <c r="H89" s="578"/>
      <c r="I89" s="25">
        <f>SUM(I87:I88)</f>
        <v>2.2349999999999999</v>
      </c>
    </row>
    <row r="90" spans="1:9" ht="14" x14ac:dyDescent="0.25">
      <c r="A90" s="581" t="s">
        <v>102</v>
      </c>
      <c r="B90" s="581"/>
      <c r="C90" s="581"/>
      <c r="D90" s="581"/>
      <c r="E90" s="581"/>
      <c r="F90" s="581"/>
      <c r="G90" s="581"/>
      <c r="H90" s="581"/>
      <c r="I90" s="581"/>
    </row>
    <row r="91" spans="1:9" ht="14" x14ac:dyDescent="0.25">
      <c r="A91" s="531" t="s">
        <v>70</v>
      </c>
      <c r="B91" s="581" t="s">
        <v>101</v>
      </c>
      <c r="C91" s="581"/>
      <c r="D91" s="581"/>
      <c r="E91" s="581"/>
      <c r="F91" s="581"/>
      <c r="G91" s="581"/>
      <c r="H91" s="581"/>
      <c r="I91" s="531" t="s">
        <v>16</v>
      </c>
    </row>
    <row r="92" spans="1:9" ht="13" x14ac:dyDescent="0.25">
      <c r="A92" s="527" t="s">
        <v>15</v>
      </c>
      <c r="B92" s="577" t="s">
        <v>423</v>
      </c>
      <c r="C92" s="577"/>
      <c r="D92" s="577"/>
      <c r="E92" s="577"/>
      <c r="F92" s="577"/>
      <c r="G92" s="577"/>
      <c r="H92" s="577"/>
      <c r="I92" s="72">
        <f>(I38+I80+I101)/12*5%</f>
        <v>11.884337878787882</v>
      </c>
    </row>
    <row r="93" spans="1:9" ht="13" x14ac:dyDescent="0.25">
      <c r="A93" s="527" t="s">
        <v>13</v>
      </c>
      <c r="B93" s="577" t="s">
        <v>411</v>
      </c>
      <c r="C93" s="577"/>
      <c r="D93" s="577"/>
      <c r="E93" s="577"/>
      <c r="F93" s="577"/>
      <c r="G93" s="577"/>
      <c r="H93" s="577"/>
      <c r="I93" s="25">
        <f>ROUND(I92*8%,3)</f>
        <v>0.95099999999999996</v>
      </c>
    </row>
    <row r="94" spans="1:9" ht="13" x14ac:dyDescent="0.25">
      <c r="A94" s="527" t="s">
        <v>431</v>
      </c>
      <c r="B94" s="577" t="s">
        <v>424</v>
      </c>
      <c r="C94" s="577"/>
      <c r="D94" s="577"/>
      <c r="E94" s="577"/>
      <c r="F94" s="577"/>
      <c r="G94" s="577"/>
      <c r="H94" s="577"/>
      <c r="I94" s="732">
        <f>ROUND((I38*0.19%),3)</f>
        <v>4.5</v>
      </c>
    </row>
    <row r="95" spans="1:9" ht="13" x14ac:dyDescent="0.25">
      <c r="A95" s="527" t="s">
        <v>35</v>
      </c>
      <c r="B95" s="553" t="s">
        <v>190</v>
      </c>
      <c r="C95" s="553"/>
      <c r="D95" s="553"/>
      <c r="E95" s="553"/>
      <c r="F95" s="553"/>
      <c r="G95" s="553"/>
      <c r="H95" s="553"/>
      <c r="I95" s="25">
        <f>ROUND((I38/30) *7/12,3)*90%</f>
        <v>41.446800000000003</v>
      </c>
    </row>
    <row r="96" spans="1:9" ht="13" x14ac:dyDescent="0.25">
      <c r="A96" s="527" t="s">
        <v>32</v>
      </c>
      <c r="B96" s="577" t="s">
        <v>93</v>
      </c>
      <c r="C96" s="577"/>
      <c r="D96" s="577"/>
      <c r="E96" s="577"/>
      <c r="F96" s="577"/>
      <c r="G96" s="577"/>
      <c r="H96" s="577"/>
      <c r="I96" s="25">
        <f>ROUND(I95*H74,3)</f>
        <v>14.423</v>
      </c>
    </row>
    <row r="97" spans="1:9" ht="13" x14ac:dyDescent="0.25">
      <c r="A97" s="527" t="s">
        <v>432</v>
      </c>
      <c r="B97" s="577" t="s">
        <v>425</v>
      </c>
      <c r="C97" s="577"/>
      <c r="D97" s="577"/>
      <c r="E97" s="577"/>
      <c r="F97" s="577"/>
      <c r="G97" s="577"/>
      <c r="H97" s="577"/>
      <c r="I97" s="732">
        <f>ROUND((I38*3.81%),3)</f>
        <v>90.234999999999999</v>
      </c>
    </row>
    <row r="98" spans="1:9" ht="13" x14ac:dyDescent="0.25">
      <c r="A98" s="578" t="s">
        <v>47</v>
      </c>
      <c r="B98" s="578"/>
      <c r="C98" s="578"/>
      <c r="D98" s="578"/>
      <c r="E98" s="578"/>
      <c r="F98" s="578"/>
      <c r="G98" s="578"/>
      <c r="H98" s="578"/>
      <c r="I98" s="25">
        <f>SUM(I92:I97)</f>
        <v>163.44013787878788</v>
      </c>
    </row>
    <row r="99" spans="1:9" ht="14" x14ac:dyDescent="0.25">
      <c r="A99" s="587" t="s">
        <v>88</v>
      </c>
      <c r="B99" s="692"/>
      <c r="C99" s="692"/>
      <c r="D99" s="692"/>
      <c r="E99" s="692"/>
      <c r="F99" s="692"/>
      <c r="G99" s="692"/>
      <c r="H99" s="692"/>
      <c r="I99" s="693"/>
    </row>
    <row r="100" spans="1:9" ht="14" x14ac:dyDescent="0.3">
      <c r="A100" s="41" t="s">
        <v>68</v>
      </c>
      <c r="B100" s="581" t="s">
        <v>87</v>
      </c>
      <c r="C100" s="581"/>
      <c r="D100" s="581"/>
      <c r="E100" s="581"/>
      <c r="F100" s="581"/>
      <c r="G100" s="581"/>
      <c r="H100" s="581"/>
      <c r="I100" s="41" t="s">
        <v>16</v>
      </c>
    </row>
    <row r="101" spans="1:9" ht="13" x14ac:dyDescent="0.3">
      <c r="A101" s="525" t="s">
        <v>15</v>
      </c>
      <c r="B101" s="577" t="s">
        <v>433</v>
      </c>
      <c r="C101" s="577"/>
      <c r="D101" s="577"/>
      <c r="E101" s="577"/>
      <c r="F101" s="577"/>
      <c r="G101" s="577"/>
      <c r="H101" s="577"/>
      <c r="I101" s="25">
        <f>ROUND(12.1%*I38,3)</f>
        <v>286.57400000000001</v>
      </c>
    </row>
    <row r="102" spans="1:9" ht="13" x14ac:dyDescent="0.3">
      <c r="A102" s="525" t="s">
        <v>13</v>
      </c>
      <c r="B102" s="577" t="s">
        <v>191</v>
      </c>
      <c r="C102" s="577"/>
      <c r="D102" s="577"/>
      <c r="E102" s="577"/>
      <c r="F102" s="577"/>
      <c r="G102" s="577"/>
      <c r="H102" s="577"/>
      <c r="I102" s="40">
        <f>ROUND(I38/12*5/30,3)</f>
        <v>32.893999999999998</v>
      </c>
    </row>
    <row r="103" spans="1:9" ht="13" x14ac:dyDescent="0.3">
      <c r="A103" s="525" t="s">
        <v>12</v>
      </c>
      <c r="B103" s="577" t="s">
        <v>180</v>
      </c>
      <c r="C103" s="577"/>
      <c r="D103" s="577"/>
      <c r="E103" s="577"/>
      <c r="F103" s="577"/>
      <c r="G103" s="577"/>
      <c r="H103" s="577"/>
      <c r="I103" s="40">
        <f>5/30*I38/12*1.5%</f>
        <v>0.49341272727272728</v>
      </c>
    </row>
    <row r="104" spans="1:9" ht="13" x14ac:dyDescent="0.3">
      <c r="A104" s="525" t="s">
        <v>35</v>
      </c>
      <c r="B104" s="577" t="s">
        <v>192</v>
      </c>
      <c r="C104" s="577"/>
      <c r="D104" s="577"/>
      <c r="E104" s="577"/>
      <c r="F104" s="577"/>
      <c r="G104" s="577"/>
      <c r="H104" s="577"/>
      <c r="I104" s="40">
        <f>1/30*I38/12</f>
        <v>6.5788363636363636</v>
      </c>
    </row>
    <row r="105" spans="1:9" ht="13" x14ac:dyDescent="0.3">
      <c r="A105" s="525" t="s">
        <v>32</v>
      </c>
      <c r="B105" s="577" t="s">
        <v>193</v>
      </c>
      <c r="C105" s="577"/>
      <c r="D105" s="577"/>
      <c r="E105" s="577"/>
      <c r="F105" s="577"/>
      <c r="G105" s="577"/>
      <c r="H105" s="577"/>
      <c r="I105" s="37">
        <f>15/30*I38/12*0.78%</f>
        <v>0.76972385454545467</v>
      </c>
    </row>
    <row r="106" spans="1:9" ht="13" x14ac:dyDescent="0.3">
      <c r="A106" s="525" t="s">
        <v>81</v>
      </c>
      <c r="B106" s="577" t="s">
        <v>65</v>
      </c>
      <c r="C106" s="577"/>
      <c r="D106" s="577"/>
      <c r="E106" s="577"/>
      <c r="F106" s="577"/>
      <c r="G106" s="577"/>
      <c r="H106" s="577"/>
      <c r="I106" s="37"/>
    </row>
    <row r="107" spans="1:9" ht="13" x14ac:dyDescent="0.3">
      <c r="A107" s="578" t="s">
        <v>80</v>
      </c>
      <c r="B107" s="578"/>
      <c r="C107" s="578"/>
      <c r="D107" s="578"/>
      <c r="E107" s="578"/>
      <c r="F107" s="578"/>
      <c r="G107" s="578"/>
      <c r="H107" s="578"/>
      <c r="I107" s="37">
        <f>SUM(I101:I106)</f>
        <v>327.3099729454546</v>
      </c>
    </row>
    <row r="108" spans="1:9" ht="13" x14ac:dyDescent="0.3">
      <c r="A108" s="528" t="s">
        <v>79</v>
      </c>
      <c r="B108" s="577" t="s">
        <v>78</v>
      </c>
      <c r="C108" s="577"/>
      <c r="D108" s="577"/>
      <c r="E108" s="577"/>
      <c r="F108" s="577"/>
      <c r="G108" s="577"/>
      <c r="H108" s="577"/>
      <c r="I108" s="37">
        <f>ROUND(H74*I107,3)</f>
        <v>113.904</v>
      </c>
    </row>
    <row r="109" spans="1:9" ht="13" x14ac:dyDescent="0.25">
      <c r="A109" s="578" t="s">
        <v>47</v>
      </c>
      <c r="B109" s="578"/>
      <c r="C109" s="578"/>
      <c r="D109" s="578"/>
      <c r="E109" s="578"/>
      <c r="F109" s="578"/>
      <c r="G109" s="578"/>
      <c r="H109" s="578"/>
      <c r="I109" s="25">
        <f>SUM(I107:I108)</f>
        <v>441.2139729454546</v>
      </c>
    </row>
    <row r="110" spans="1:9" ht="14" x14ac:dyDescent="0.25">
      <c r="A110" s="694" t="s">
        <v>77</v>
      </c>
      <c r="B110" s="695"/>
      <c r="C110" s="695"/>
      <c r="D110" s="695"/>
      <c r="E110" s="695"/>
      <c r="F110" s="695"/>
      <c r="G110" s="695"/>
      <c r="H110" s="695"/>
      <c r="I110" s="696"/>
    </row>
    <row r="111" spans="1:9" ht="14" x14ac:dyDescent="0.25">
      <c r="A111" s="531">
        <v>4</v>
      </c>
      <c r="B111" s="554" t="s">
        <v>34</v>
      </c>
      <c r="C111" s="554"/>
      <c r="D111" s="554"/>
      <c r="E111" s="554"/>
      <c r="F111" s="554"/>
      <c r="G111" s="554"/>
      <c r="H111" s="554"/>
      <c r="I111" s="531" t="s">
        <v>16</v>
      </c>
    </row>
    <row r="112" spans="1:9" ht="13" x14ac:dyDescent="0.25">
      <c r="A112" s="527" t="s">
        <v>76</v>
      </c>
      <c r="B112" s="553" t="s">
        <v>75</v>
      </c>
      <c r="C112" s="553"/>
      <c r="D112" s="553"/>
      <c r="E112" s="553"/>
      <c r="F112" s="553"/>
      <c r="G112" s="553"/>
      <c r="H112" s="553"/>
      <c r="I112" s="25">
        <f>I74</f>
        <v>824.197</v>
      </c>
    </row>
    <row r="113" spans="1:9" ht="13" x14ac:dyDescent="0.25">
      <c r="A113" s="527" t="s">
        <v>74</v>
      </c>
      <c r="B113" s="553" t="s">
        <v>410</v>
      </c>
      <c r="C113" s="553"/>
      <c r="D113" s="553"/>
      <c r="E113" s="553"/>
      <c r="F113" s="553"/>
      <c r="G113" s="553"/>
      <c r="H113" s="553"/>
      <c r="I113" s="25">
        <f>I83</f>
        <v>265.94200000000001</v>
      </c>
    </row>
    <row r="114" spans="1:9" ht="13" x14ac:dyDescent="0.25">
      <c r="A114" s="527" t="s">
        <v>72</v>
      </c>
      <c r="B114" s="553" t="s">
        <v>71</v>
      </c>
      <c r="C114" s="553"/>
      <c r="D114" s="553"/>
      <c r="E114" s="553"/>
      <c r="F114" s="553"/>
      <c r="G114" s="553"/>
      <c r="H114" s="553"/>
      <c r="I114" s="25">
        <f>I89</f>
        <v>2.2349999999999999</v>
      </c>
    </row>
    <row r="115" spans="1:9" ht="13" x14ac:dyDescent="0.25">
      <c r="A115" s="527" t="s">
        <v>70</v>
      </c>
      <c r="B115" s="553" t="s">
        <v>69</v>
      </c>
      <c r="C115" s="553"/>
      <c r="D115" s="553"/>
      <c r="E115" s="553"/>
      <c r="F115" s="553"/>
      <c r="G115" s="553"/>
      <c r="H115" s="553"/>
      <c r="I115" s="25">
        <f>I98</f>
        <v>163.44013787878788</v>
      </c>
    </row>
    <row r="116" spans="1:9" ht="13" x14ac:dyDescent="0.25">
      <c r="A116" s="527" t="s">
        <v>68</v>
      </c>
      <c r="B116" s="553" t="s">
        <v>67</v>
      </c>
      <c r="C116" s="553"/>
      <c r="D116" s="553"/>
      <c r="E116" s="553"/>
      <c r="F116" s="553"/>
      <c r="G116" s="553"/>
      <c r="H116" s="553"/>
      <c r="I116" s="25">
        <f>I109</f>
        <v>441.2139729454546</v>
      </c>
    </row>
    <row r="117" spans="1:9" ht="13" x14ac:dyDescent="0.25">
      <c r="A117" s="527" t="s">
        <v>66</v>
      </c>
      <c r="B117" s="553" t="s">
        <v>65</v>
      </c>
      <c r="C117" s="553"/>
      <c r="D117" s="553"/>
      <c r="E117" s="553"/>
      <c r="F117" s="553"/>
      <c r="G117" s="553"/>
      <c r="H117" s="553"/>
      <c r="I117" s="25"/>
    </row>
    <row r="118" spans="1:9" ht="13" x14ac:dyDescent="0.25">
      <c r="A118" s="578" t="s">
        <v>47</v>
      </c>
      <c r="B118" s="578"/>
      <c r="C118" s="578"/>
      <c r="D118" s="578"/>
      <c r="E118" s="578"/>
      <c r="F118" s="578"/>
      <c r="G118" s="578"/>
      <c r="H118" s="578"/>
      <c r="I118" s="25">
        <f>SUM(I112:I117)</f>
        <v>1697.0281108242425</v>
      </c>
    </row>
    <row r="119" spans="1:9" ht="13" x14ac:dyDescent="0.25">
      <c r="A119" s="700" t="s">
        <v>64</v>
      </c>
      <c r="B119" s="701"/>
      <c r="C119" s="701"/>
      <c r="D119" s="701"/>
      <c r="E119" s="701"/>
      <c r="F119" s="701"/>
      <c r="G119" s="701"/>
      <c r="H119" s="701"/>
      <c r="I119" s="702"/>
    </row>
    <row r="120" spans="1:9" ht="14" x14ac:dyDescent="0.25">
      <c r="A120" s="531">
        <v>5</v>
      </c>
      <c r="B120" s="694" t="s">
        <v>63</v>
      </c>
      <c r="C120" s="695"/>
      <c r="D120" s="695"/>
      <c r="E120" s="695"/>
      <c r="F120" s="695"/>
      <c r="G120" s="696"/>
      <c r="H120" s="531" t="s">
        <v>62</v>
      </c>
      <c r="I120" s="34" t="s">
        <v>16</v>
      </c>
    </row>
    <row r="121" spans="1:9" ht="13" x14ac:dyDescent="0.25">
      <c r="A121" s="697" t="s">
        <v>61</v>
      </c>
      <c r="B121" s="698"/>
      <c r="C121" s="698"/>
      <c r="D121" s="698"/>
      <c r="E121" s="698"/>
      <c r="F121" s="698"/>
      <c r="G121" s="699"/>
      <c r="H121" s="33"/>
      <c r="I121" s="25">
        <f>SUM(I38+I50+I60+I118)</f>
        <v>4766.7768017333337</v>
      </c>
    </row>
    <row r="122" spans="1:9" ht="13" x14ac:dyDescent="0.25">
      <c r="A122" s="527" t="s">
        <v>15</v>
      </c>
      <c r="B122" s="574" t="s">
        <v>60</v>
      </c>
      <c r="C122" s="622"/>
      <c r="D122" s="622"/>
      <c r="E122" s="622"/>
      <c r="F122" s="622"/>
      <c r="G122" s="623"/>
      <c r="H122" s="441">
        <v>0.105</v>
      </c>
      <c r="I122" s="25">
        <f>I121*H122</f>
        <v>500.51156418200003</v>
      </c>
    </row>
    <row r="123" spans="1:9" ht="13" x14ac:dyDescent="0.25">
      <c r="A123" s="697" t="s">
        <v>59</v>
      </c>
      <c r="B123" s="698"/>
      <c r="C123" s="698"/>
      <c r="D123" s="698"/>
      <c r="E123" s="698"/>
      <c r="F123" s="698"/>
      <c r="G123" s="699"/>
      <c r="H123" s="31"/>
      <c r="I123" s="25">
        <f>SUM(I38+I50+I60+I118+I122)</f>
        <v>5267.288365915334</v>
      </c>
    </row>
    <row r="124" spans="1:9" ht="13" x14ac:dyDescent="0.25">
      <c r="A124" s="527" t="s">
        <v>13</v>
      </c>
      <c r="B124" s="574" t="s">
        <v>58</v>
      </c>
      <c r="C124" s="622"/>
      <c r="D124" s="622"/>
      <c r="E124" s="622"/>
      <c r="F124" s="622"/>
      <c r="G124" s="623"/>
      <c r="H124" s="441">
        <v>6.2537999999999996E-2</v>
      </c>
      <c r="I124" s="25">
        <f>I123*H124</f>
        <v>329.40567982761314</v>
      </c>
    </row>
    <row r="125" spans="1:9" ht="13" x14ac:dyDescent="0.25">
      <c r="A125" s="697" t="s">
        <v>57</v>
      </c>
      <c r="B125" s="698"/>
      <c r="C125" s="698"/>
      <c r="D125" s="698"/>
      <c r="E125" s="698"/>
      <c r="F125" s="698"/>
      <c r="G125" s="699"/>
      <c r="H125" s="31"/>
      <c r="I125" s="25">
        <f>SUM(I38+I50+I60+I118+I122+I124)-0.01</f>
        <v>5596.6840457429471</v>
      </c>
    </row>
    <row r="126" spans="1:9" ht="13" x14ac:dyDescent="0.25">
      <c r="A126" s="527" t="s">
        <v>12</v>
      </c>
      <c r="B126" s="574" t="s">
        <v>56</v>
      </c>
      <c r="C126" s="622"/>
      <c r="D126" s="622"/>
      <c r="E126" s="622"/>
      <c r="F126" s="622"/>
      <c r="G126" s="623"/>
      <c r="H126" s="30"/>
      <c r="I126" s="28"/>
    </row>
    <row r="127" spans="1:9" ht="13" x14ac:dyDescent="0.25">
      <c r="A127" s="527"/>
      <c r="B127" s="574" t="s">
        <v>55</v>
      </c>
      <c r="C127" s="622"/>
      <c r="D127" s="622"/>
      <c r="E127" s="622"/>
      <c r="F127" s="622"/>
      <c r="G127" s="623"/>
      <c r="H127" s="30"/>
      <c r="I127" s="28" t="s">
        <v>49</v>
      </c>
    </row>
    <row r="128" spans="1:9" ht="13" x14ac:dyDescent="0.25">
      <c r="A128" s="527"/>
      <c r="B128" s="707" t="s">
        <v>426</v>
      </c>
      <c r="C128" s="708"/>
      <c r="D128" s="708"/>
      <c r="E128" s="708"/>
      <c r="F128" s="708"/>
      <c r="G128" s="709"/>
      <c r="H128" s="519">
        <v>0.03</v>
      </c>
      <c r="I128" s="25">
        <f ca="1">ROUND(I148*H128,3)</f>
        <v>183.79900000000001</v>
      </c>
    </row>
    <row r="129" spans="1:11" ht="13" x14ac:dyDescent="0.25">
      <c r="A129" s="527"/>
      <c r="B129" s="707" t="s">
        <v>427</v>
      </c>
      <c r="C129" s="708"/>
      <c r="D129" s="708"/>
      <c r="E129" s="708"/>
      <c r="F129" s="708"/>
      <c r="G129" s="709"/>
      <c r="H129" s="519">
        <v>6.4999999999999997E-3</v>
      </c>
      <c r="I129" s="25">
        <f ca="1">ROUND(I148*H129,3)</f>
        <v>39.823</v>
      </c>
    </row>
    <row r="130" spans="1:11" ht="13" x14ac:dyDescent="0.25">
      <c r="A130" s="527"/>
      <c r="B130" s="710" t="s">
        <v>265</v>
      </c>
      <c r="C130" s="711"/>
      <c r="D130" s="711"/>
      <c r="E130" s="711"/>
      <c r="F130" s="711"/>
      <c r="G130" s="571"/>
      <c r="H130" s="29"/>
      <c r="I130" s="25"/>
    </row>
    <row r="131" spans="1:11" ht="13" x14ac:dyDescent="0.25">
      <c r="A131" s="527"/>
      <c r="B131" s="584" t="s">
        <v>51</v>
      </c>
      <c r="C131" s="712"/>
      <c r="D131" s="712"/>
      <c r="E131" s="712"/>
      <c r="F131" s="712"/>
      <c r="G131" s="713"/>
      <c r="H131" s="29"/>
      <c r="I131" s="28" t="s">
        <v>49</v>
      </c>
    </row>
    <row r="132" spans="1:11" ht="13" x14ac:dyDescent="0.25">
      <c r="A132" s="527"/>
      <c r="B132" s="573" t="s">
        <v>50</v>
      </c>
      <c r="C132" s="588"/>
      <c r="D132" s="588"/>
      <c r="E132" s="588"/>
      <c r="F132" s="588"/>
      <c r="G132" s="688"/>
      <c r="H132" s="29"/>
      <c r="I132" s="28" t="s">
        <v>49</v>
      </c>
      <c r="J132" s="523"/>
    </row>
    <row r="133" spans="1:11" ht="13" x14ac:dyDescent="0.25">
      <c r="A133" s="527"/>
      <c r="B133" s="707" t="s">
        <v>228</v>
      </c>
      <c r="C133" s="708"/>
      <c r="D133" s="708"/>
      <c r="E133" s="708"/>
      <c r="F133" s="708"/>
      <c r="G133" s="709"/>
      <c r="H133" s="519">
        <v>0.05</v>
      </c>
      <c r="I133" s="25">
        <f ca="1">ROUND(I148*H133,3)</f>
        <v>306.33199999999999</v>
      </c>
    </row>
    <row r="134" spans="1:11" ht="13" x14ac:dyDescent="0.25">
      <c r="A134" s="575" t="s">
        <v>248</v>
      </c>
      <c r="B134" s="703"/>
      <c r="C134" s="703"/>
      <c r="D134" s="703"/>
      <c r="E134" s="703"/>
      <c r="F134" s="703"/>
      <c r="G134" s="703"/>
      <c r="H134" s="704"/>
      <c r="I134" s="25">
        <f ca="1">I136+I122+I124-0.01</f>
        <v>1359.8612440096131</v>
      </c>
    </row>
    <row r="135" spans="1:11" ht="13" x14ac:dyDescent="0.25">
      <c r="A135" s="575"/>
      <c r="B135" s="703"/>
      <c r="C135" s="703"/>
      <c r="D135" s="703"/>
      <c r="E135" s="703"/>
      <c r="F135" s="703"/>
      <c r="G135" s="703"/>
      <c r="H135" s="703"/>
      <c r="I135" s="704"/>
    </row>
    <row r="136" spans="1:11" ht="13" x14ac:dyDescent="0.25">
      <c r="A136" s="573" t="s">
        <v>46</v>
      </c>
      <c r="B136" s="588"/>
      <c r="C136" s="588"/>
      <c r="D136" s="588"/>
      <c r="E136" s="588"/>
      <c r="F136" s="588"/>
      <c r="G136" s="688"/>
      <c r="H136" s="32">
        <f>SUM(H128:H133)</f>
        <v>8.6499999999999994E-2</v>
      </c>
      <c r="I136" s="25">
        <f ca="1">SUM(I128:I133)</f>
        <v>529.95399999999995</v>
      </c>
    </row>
    <row r="137" spans="1:11" x14ac:dyDescent="0.25">
      <c r="A137" s="705"/>
      <c r="B137" s="706"/>
      <c r="C137" s="706"/>
      <c r="D137" s="706"/>
      <c r="E137" s="706"/>
      <c r="F137" s="706"/>
      <c r="G137" s="706"/>
      <c r="H137" s="706"/>
      <c r="I137" s="706"/>
    </row>
    <row r="138" spans="1:11" ht="13" x14ac:dyDescent="0.25">
      <c r="A138" s="573" t="s">
        <v>41</v>
      </c>
      <c r="B138" s="588"/>
      <c r="C138" s="588"/>
      <c r="D138" s="588"/>
      <c r="E138" s="588"/>
      <c r="F138" s="588"/>
      <c r="G138" s="588"/>
      <c r="H138" s="588"/>
      <c r="I138" s="688"/>
    </row>
    <row r="139" spans="1:11" ht="13" x14ac:dyDescent="0.25">
      <c r="A139" s="575"/>
      <c r="B139" s="703"/>
      <c r="C139" s="703"/>
      <c r="D139" s="703"/>
      <c r="E139" s="703"/>
      <c r="F139" s="703"/>
      <c r="G139" s="703"/>
      <c r="H139" s="703"/>
      <c r="I139" s="704"/>
    </row>
    <row r="140" spans="1:11" ht="15.75" customHeight="1" x14ac:dyDescent="0.25">
      <c r="A140" s="716" t="s">
        <v>40</v>
      </c>
      <c r="B140" s="717"/>
      <c r="C140" s="717"/>
      <c r="D140" s="717"/>
      <c r="E140" s="717"/>
      <c r="F140" s="717"/>
      <c r="G140" s="717"/>
      <c r="H140" s="717"/>
      <c r="I140" s="718"/>
      <c r="K140" s="547"/>
    </row>
    <row r="141" spans="1:11" ht="15" customHeight="1" x14ac:dyDescent="0.25">
      <c r="A141" s="587" t="s">
        <v>39</v>
      </c>
      <c r="B141" s="692"/>
      <c r="C141" s="692"/>
      <c r="D141" s="692"/>
      <c r="E141" s="692"/>
      <c r="F141" s="692"/>
      <c r="G141" s="692"/>
      <c r="H141" s="693"/>
      <c r="I141" s="541" t="s">
        <v>16</v>
      </c>
    </row>
    <row r="142" spans="1:11" ht="12.75" customHeight="1" x14ac:dyDescent="0.25">
      <c r="A142" s="542" t="s">
        <v>15</v>
      </c>
      <c r="B142" s="573" t="s">
        <v>38</v>
      </c>
      <c r="C142" s="588"/>
      <c r="D142" s="588"/>
      <c r="E142" s="588"/>
      <c r="F142" s="588"/>
      <c r="G142" s="588"/>
      <c r="H142" s="688"/>
      <c r="I142" s="20">
        <f>I38</f>
        <v>2368.3810909090912</v>
      </c>
    </row>
    <row r="143" spans="1:11" ht="12.75" customHeight="1" x14ac:dyDescent="0.25">
      <c r="A143" s="542" t="s">
        <v>13</v>
      </c>
      <c r="B143" s="573" t="s">
        <v>37</v>
      </c>
      <c r="C143" s="588"/>
      <c r="D143" s="588"/>
      <c r="E143" s="588"/>
      <c r="F143" s="588"/>
      <c r="G143" s="588"/>
      <c r="H143" s="688"/>
      <c r="I143" s="20">
        <f>I50</f>
        <v>530.0376</v>
      </c>
    </row>
    <row r="144" spans="1:11" ht="12.75" customHeight="1" x14ac:dyDescent="0.25">
      <c r="A144" s="542" t="s">
        <v>12</v>
      </c>
      <c r="B144" s="573" t="s">
        <v>36</v>
      </c>
      <c r="C144" s="588"/>
      <c r="D144" s="588"/>
      <c r="E144" s="588"/>
      <c r="F144" s="588"/>
      <c r="G144" s="588"/>
      <c r="H144" s="688"/>
      <c r="I144" s="20">
        <f>I60</f>
        <v>171.32999999999998</v>
      </c>
      <c r="K144" s="548"/>
    </row>
    <row r="145" spans="1:12" ht="12.75" customHeight="1" x14ac:dyDescent="0.25">
      <c r="A145" s="542" t="s">
        <v>35</v>
      </c>
      <c r="B145" s="573" t="s">
        <v>34</v>
      </c>
      <c r="C145" s="588"/>
      <c r="D145" s="588"/>
      <c r="E145" s="588"/>
      <c r="F145" s="588"/>
      <c r="G145" s="588"/>
      <c r="H145" s="688"/>
      <c r="I145" s="20">
        <f>I118</f>
        <v>1697.0281108242425</v>
      </c>
    </row>
    <row r="146" spans="1:12" ht="12.75" customHeight="1" x14ac:dyDescent="0.25">
      <c r="A146" s="598" t="s">
        <v>33</v>
      </c>
      <c r="B146" s="714"/>
      <c r="C146" s="714"/>
      <c r="D146" s="714"/>
      <c r="E146" s="714"/>
      <c r="F146" s="714"/>
      <c r="G146" s="714"/>
      <c r="H146" s="715"/>
      <c r="I146" s="20">
        <f>SUM(I142:I145)</f>
        <v>4766.7768017333337</v>
      </c>
    </row>
    <row r="147" spans="1:12" ht="12.75" customHeight="1" x14ac:dyDescent="0.25">
      <c r="A147" s="524" t="s">
        <v>32</v>
      </c>
      <c r="B147" s="588" t="s">
        <v>31</v>
      </c>
      <c r="C147" s="588"/>
      <c r="D147" s="588"/>
      <c r="E147" s="588"/>
      <c r="F147" s="588"/>
      <c r="G147" s="588"/>
      <c r="H147" s="688"/>
      <c r="I147" s="20">
        <f ca="1">I134</f>
        <v>1359.8612440096131</v>
      </c>
      <c r="J147" s="547"/>
    </row>
    <row r="148" spans="1:12" ht="12.75" customHeight="1" x14ac:dyDescent="0.25">
      <c r="A148" s="598" t="s">
        <v>30</v>
      </c>
      <c r="B148" s="714"/>
      <c r="C148" s="714"/>
      <c r="D148" s="714"/>
      <c r="E148" s="714"/>
      <c r="F148" s="714"/>
      <c r="G148" s="714"/>
      <c r="H148" s="715"/>
      <c r="I148" s="20">
        <f ca="1">I147+I146</f>
        <v>6126.6380457429468</v>
      </c>
    </row>
    <row r="149" spans="1:12" ht="14.5" x14ac:dyDescent="0.25">
      <c r="A149" s="594" t="s">
        <v>376</v>
      </c>
      <c r="B149" s="594"/>
      <c r="C149" s="594"/>
      <c r="D149" s="594"/>
      <c r="E149" s="594"/>
      <c r="F149" s="594"/>
      <c r="G149" s="594"/>
      <c r="H149" s="594"/>
      <c r="I149" s="594"/>
    </row>
    <row r="150" spans="1:12" ht="15.5" x14ac:dyDescent="0.25">
      <c r="A150" s="586" t="s">
        <v>428</v>
      </c>
      <c r="B150" s="586"/>
      <c r="C150" s="586"/>
      <c r="D150" s="586"/>
      <c r="E150" s="586"/>
      <c r="F150" s="586"/>
      <c r="G150" s="586"/>
      <c r="H150" s="586"/>
      <c r="I150" s="586"/>
      <c r="K150" s="548"/>
    </row>
    <row r="151" spans="1:12" ht="69" x14ac:dyDescent="0.25">
      <c r="A151" s="595" t="s">
        <v>27</v>
      </c>
      <c r="B151" s="595"/>
      <c r="C151" s="580" t="s">
        <v>26</v>
      </c>
      <c r="D151" s="580"/>
      <c r="E151" s="19" t="s">
        <v>25</v>
      </c>
      <c r="F151" s="580" t="s">
        <v>24</v>
      </c>
      <c r="G151" s="580"/>
      <c r="H151" s="526" t="s">
        <v>23</v>
      </c>
      <c r="I151" s="526" t="s">
        <v>22</v>
      </c>
    </row>
    <row r="152" spans="1:12" x14ac:dyDescent="0.25">
      <c r="A152" s="621"/>
      <c r="B152" s="596"/>
      <c r="C152" s="597">
        <f ca="1">I148</f>
        <v>6126.6380457429468</v>
      </c>
      <c r="D152" s="597"/>
      <c r="E152" s="520">
        <v>1</v>
      </c>
      <c r="F152" s="719">
        <f ca="1">C152*E152</f>
        <v>6126.6380457429468</v>
      </c>
      <c r="G152" s="720"/>
      <c r="H152" s="521">
        <v>2</v>
      </c>
      <c r="I152" s="522">
        <f ca="1">H152*F152</f>
        <v>12253.276091485894</v>
      </c>
      <c r="J152" s="523"/>
      <c r="K152" s="539"/>
      <c r="L152" s="539"/>
    </row>
    <row r="153" spans="1:12" ht="13" x14ac:dyDescent="0.25">
      <c r="A153" s="603" t="s">
        <v>20</v>
      </c>
      <c r="B153" s="603"/>
      <c r="C153" s="603"/>
      <c r="D153" s="603"/>
      <c r="E153" s="603"/>
      <c r="F153" s="603"/>
      <c r="G153" s="603"/>
      <c r="H153" s="603"/>
      <c r="I153" s="522">
        <f ca="1">I152</f>
        <v>12253.276091485894</v>
      </c>
      <c r="K153" s="539"/>
      <c r="L153" s="539"/>
    </row>
    <row r="154" spans="1:12" ht="15.5" x14ac:dyDescent="0.25">
      <c r="A154" s="586" t="s">
        <v>429</v>
      </c>
      <c r="B154" s="586"/>
      <c r="C154" s="586"/>
      <c r="D154" s="586"/>
      <c r="E154" s="586"/>
      <c r="F154" s="586"/>
      <c r="G154" s="586"/>
      <c r="H154" s="586"/>
      <c r="I154" s="586"/>
      <c r="K154" s="539"/>
      <c r="L154" s="539"/>
    </row>
    <row r="155" spans="1:12" ht="15.5" x14ac:dyDescent="0.25">
      <c r="A155" s="586" t="s">
        <v>18</v>
      </c>
      <c r="B155" s="586"/>
      <c r="C155" s="586"/>
      <c r="D155" s="586"/>
      <c r="E155" s="586"/>
      <c r="F155" s="586"/>
      <c r="G155" s="586"/>
      <c r="H155" s="586"/>
      <c r="I155" s="586"/>
    </row>
    <row r="156" spans="1:12" ht="13" x14ac:dyDescent="0.25">
      <c r="A156" s="580" t="s">
        <v>17</v>
      </c>
      <c r="B156" s="580"/>
      <c r="C156" s="580"/>
      <c r="D156" s="580"/>
      <c r="E156" s="580"/>
      <c r="F156" s="580"/>
      <c r="G156" s="580"/>
      <c r="H156" s="580"/>
      <c r="I156" s="526" t="s">
        <v>16</v>
      </c>
    </row>
    <row r="157" spans="1:12" x14ac:dyDescent="0.25">
      <c r="A157" s="529" t="s">
        <v>15</v>
      </c>
      <c r="B157" s="583" t="s">
        <v>14</v>
      </c>
      <c r="C157" s="583"/>
      <c r="D157" s="583"/>
      <c r="E157" s="583"/>
      <c r="F157" s="583"/>
      <c r="G157" s="583"/>
      <c r="H157" s="583"/>
      <c r="I157" s="16"/>
    </row>
    <row r="158" spans="1:12" x14ac:dyDescent="0.25">
      <c r="A158" s="529" t="s">
        <v>13</v>
      </c>
      <c r="B158" s="583" t="s">
        <v>9</v>
      </c>
      <c r="C158" s="583"/>
      <c r="D158" s="583"/>
      <c r="E158" s="583"/>
      <c r="F158" s="583"/>
      <c r="G158" s="583"/>
      <c r="H158" s="583"/>
      <c r="I158" s="530"/>
    </row>
    <row r="159" spans="1:12" x14ac:dyDescent="0.25">
      <c r="A159" s="529" t="s">
        <v>12</v>
      </c>
      <c r="B159" s="583" t="s">
        <v>11</v>
      </c>
      <c r="C159" s="583"/>
      <c r="D159" s="583"/>
      <c r="E159" s="583"/>
      <c r="F159" s="583"/>
      <c r="G159" s="583"/>
      <c r="H159" s="583"/>
      <c r="I159" s="530"/>
    </row>
    <row r="160" spans="1:12" x14ac:dyDescent="0.25">
      <c r="A160" s="599"/>
      <c r="B160" s="599"/>
      <c r="C160" s="599"/>
      <c r="D160" s="599"/>
      <c r="E160" s="599"/>
      <c r="F160" s="599"/>
      <c r="G160" s="599"/>
      <c r="H160" s="599"/>
      <c r="I160" s="599"/>
    </row>
    <row r="161" spans="1:12" x14ac:dyDescent="0.25">
      <c r="A161" s="596" t="s">
        <v>10</v>
      </c>
      <c r="B161" s="596"/>
      <c r="C161" s="596"/>
      <c r="D161" s="596"/>
      <c r="E161" s="596"/>
      <c r="F161" s="596"/>
      <c r="G161" s="596"/>
      <c r="H161" s="596"/>
      <c r="I161" s="596"/>
      <c r="K161" s="523"/>
    </row>
    <row r="162" spans="1:12" ht="13" x14ac:dyDescent="0.3">
      <c r="A162" s="13"/>
      <c r="B162" s="13"/>
      <c r="C162" s="13"/>
      <c r="D162" s="13"/>
      <c r="E162" s="13"/>
      <c r="F162" s="13"/>
      <c r="G162" s="13"/>
      <c r="H162" s="12"/>
      <c r="I162" s="12"/>
      <c r="K162" s="523"/>
    </row>
    <row r="163" spans="1:12" ht="13" x14ac:dyDescent="0.3">
      <c r="A163" s="600"/>
      <c r="B163" s="600"/>
      <c r="C163" s="600"/>
      <c r="D163" s="600"/>
      <c r="E163" s="600"/>
      <c r="F163" s="600"/>
      <c r="G163" s="726"/>
      <c r="H163" s="726"/>
      <c r="I163" s="726"/>
    </row>
    <row r="164" spans="1:12" ht="18" x14ac:dyDescent="0.4">
      <c r="A164" s="601" t="s">
        <v>9</v>
      </c>
      <c r="B164" s="601"/>
      <c r="C164" s="601"/>
      <c r="D164" s="601"/>
      <c r="E164" s="601"/>
      <c r="F164" s="727"/>
      <c r="G164" s="723">
        <f ca="1">I152</f>
        <v>12253.276091485894</v>
      </c>
      <c r="H164" s="724"/>
      <c r="I164" s="725"/>
    </row>
    <row r="165" spans="1:12" ht="18" x14ac:dyDescent="0.4">
      <c r="A165" s="607"/>
      <c r="B165" s="607"/>
      <c r="C165" s="607"/>
      <c r="D165" s="607"/>
      <c r="E165" s="607"/>
      <c r="F165" s="607"/>
      <c r="G165" s="728"/>
      <c r="H165" s="728"/>
      <c r="I165" s="728"/>
    </row>
    <row r="166" spans="1:12" ht="18" x14ac:dyDescent="0.4">
      <c r="A166" s="601" t="s">
        <v>8</v>
      </c>
      <c r="B166" s="601"/>
      <c r="C166" s="601"/>
      <c r="D166" s="601"/>
      <c r="E166" s="601"/>
      <c r="F166" s="727"/>
      <c r="G166" s="729">
        <f>L166</f>
        <v>12</v>
      </c>
      <c r="H166" s="730"/>
      <c r="I166" s="731"/>
      <c r="K166" s="537" t="s">
        <v>440</v>
      </c>
      <c r="L166" s="537">
        <v>12</v>
      </c>
    </row>
    <row r="167" spans="1:12" ht="18" x14ac:dyDescent="0.25">
      <c r="A167" s="609"/>
      <c r="B167" s="609"/>
      <c r="C167" s="609"/>
      <c r="D167" s="609"/>
      <c r="E167" s="609"/>
      <c r="F167" s="609"/>
      <c r="G167" s="721"/>
      <c r="H167" s="721"/>
      <c r="I167" s="721"/>
    </row>
    <row r="168" spans="1:12" ht="18" x14ac:dyDescent="0.4">
      <c r="A168" s="610" t="s">
        <v>430</v>
      </c>
      <c r="B168" s="610"/>
      <c r="C168" s="610"/>
      <c r="D168" s="610"/>
      <c r="E168" s="610"/>
      <c r="F168" s="722"/>
      <c r="G168" s="723">
        <f ca="1">G166*G164</f>
        <v>147039.31309783072</v>
      </c>
      <c r="H168" s="724"/>
      <c r="I168" s="725"/>
    </row>
    <row r="170" spans="1:12" x14ac:dyDescent="0.25">
      <c r="I170" s="540"/>
    </row>
    <row r="171" spans="1:12" x14ac:dyDescent="0.25">
      <c r="I171" s="540"/>
    </row>
    <row r="172" spans="1:12" x14ac:dyDescent="0.25">
      <c r="I172" s="540"/>
    </row>
    <row r="173" spans="1:12" x14ac:dyDescent="0.25">
      <c r="I173" s="540"/>
    </row>
    <row r="174" spans="1:12" x14ac:dyDescent="0.25">
      <c r="I174" s="540"/>
    </row>
    <row r="175" spans="1:12" x14ac:dyDescent="0.25">
      <c r="I175" s="540"/>
    </row>
    <row r="176" spans="1:12" x14ac:dyDescent="0.25">
      <c r="I176" s="540"/>
    </row>
    <row r="177" spans="9:9" x14ac:dyDescent="0.25">
      <c r="I177" s="540"/>
    </row>
    <row r="178" spans="9:9" x14ac:dyDescent="0.25">
      <c r="I178" s="540"/>
    </row>
    <row r="179" spans="9:9" x14ac:dyDescent="0.25">
      <c r="I179" s="540"/>
    </row>
    <row r="180" spans="9:9" x14ac:dyDescent="0.25">
      <c r="I180" s="540"/>
    </row>
    <row r="181" spans="9:9" x14ac:dyDescent="0.25">
      <c r="I181" s="540"/>
    </row>
    <row r="182" spans="9:9" x14ac:dyDescent="0.25">
      <c r="I182" s="540"/>
    </row>
  </sheetData>
  <mergeCells count="180">
    <mergeCell ref="A167:I167"/>
    <mergeCell ref="A168:F168"/>
    <mergeCell ref="G168:I168"/>
    <mergeCell ref="A163:I163"/>
    <mergeCell ref="A164:F164"/>
    <mergeCell ref="G164:I164"/>
    <mergeCell ref="A165:I165"/>
    <mergeCell ref="A166:F166"/>
    <mergeCell ref="G166:I166"/>
    <mergeCell ref="A156:H156"/>
    <mergeCell ref="B157:H157"/>
    <mergeCell ref="B158:H158"/>
    <mergeCell ref="B159:H159"/>
    <mergeCell ref="A160:I160"/>
    <mergeCell ref="A161:I161"/>
    <mergeCell ref="A152:B152"/>
    <mergeCell ref="C152:D152"/>
    <mergeCell ref="F152:G152"/>
    <mergeCell ref="A153:H153"/>
    <mergeCell ref="A154:I154"/>
    <mergeCell ref="A155:I155"/>
    <mergeCell ref="A146:H146"/>
    <mergeCell ref="B147:H147"/>
    <mergeCell ref="A148:H148"/>
    <mergeCell ref="A149:I149"/>
    <mergeCell ref="A150:I150"/>
    <mergeCell ref="A151:B151"/>
    <mergeCell ref="C151:D151"/>
    <mergeCell ref="F151:G151"/>
    <mergeCell ref="A140:I140"/>
    <mergeCell ref="A141:H141"/>
    <mergeCell ref="B142:H142"/>
    <mergeCell ref="B143:H143"/>
    <mergeCell ref="B144:H144"/>
    <mergeCell ref="B145:H145"/>
    <mergeCell ref="A134:H134"/>
    <mergeCell ref="A135:I135"/>
    <mergeCell ref="A136:G136"/>
    <mergeCell ref="A137:I137"/>
    <mergeCell ref="A138:I138"/>
    <mergeCell ref="A139:I139"/>
    <mergeCell ref="B128:G128"/>
    <mergeCell ref="B129:G129"/>
    <mergeCell ref="B130:G130"/>
    <mergeCell ref="B131:G131"/>
    <mergeCell ref="B132:G132"/>
    <mergeCell ref="B133:G133"/>
    <mergeCell ref="B122:G122"/>
    <mergeCell ref="A123:G123"/>
    <mergeCell ref="B124:G124"/>
    <mergeCell ref="A125:G125"/>
    <mergeCell ref="B126:G126"/>
    <mergeCell ref="B127:G127"/>
    <mergeCell ref="B116:H116"/>
    <mergeCell ref="B117:H117"/>
    <mergeCell ref="A118:H118"/>
    <mergeCell ref="A119:I119"/>
    <mergeCell ref="B120:G120"/>
    <mergeCell ref="A121:G121"/>
    <mergeCell ref="A110:I110"/>
    <mergeCell ref="B111:H111"/>
    <mergeCell ref="B112:H112"/>
    <mergeCell ref="B113:H113"/>
    <mergeCell ref="B114:H114"/>
    <mergeCell ref="B115:H115"/>
    <mergeCell ref="B104:H104"/>
    <mergeCell ref="B105:H105"/>
    <mergeCell ref="B106:H106"/>
    <mergeCell ref="A107:H107"/>
    <mergeCell ref="B108:H108"/>
    <mergeCell ref="A109:H109"/>
    <mergeCell ref="A98:H98"/>
    <mergeCell ref="A99:I99"/>
    <mergeCell ref="B100:H100"/>
    <mergeCell ref="B101:H101"/>
    <mergeCell ref="B102:H102"/>
    <mergeCell ref="B103:H103"/>
    <mergeCell ref="B92:H92"/>
    <mergeCell ref="B93:H93"/>
    <mergeCell ref="B94:H94"/>
    <mergeCell ref="B95:H95"/>
    <mergeCell ref="B96:H96"/>
    <mergeCell ref="B97:H97"/>
    <mergeCell ref="B86:H86"/>
    <mergeCell ref="B87:H87"/>
    <mergeCell ref="B88:H88"/>
    <mergeCell ref="A89:H89"/>
    <mergeCell ref="A90:I90"/>
    <mergeCell ref="B91:H91"/>
    <mergeCell ref="B80:H80"/>
    <mergeCell ref="A81:H81"/>
    <mergeCell ref="B82:H82"/>
    <mergeCell ref="A83:H83"/>
    <mergeCell ref="A84:I84"/>
    <mergeCell ref="A85:I85"/>
    <mergeCell ref="B73:G73"/>
    <mergeCell ref="A74:G74"/>
    <mergeCell ref="A76:I76"/>
    <mergeCell ref="A77:I77"/>
    <mergeCell ref="A78:I78"/>
    <mergeCell ref="B79:H79"/>
    <mergeCell ref="B67:G67"/>
    <mergeCell ref="B68:G68"/>
    <mergeCell ref="B69:G69"/>
    <mergeCell ref="B70:G70"/>
    <mergeCell ref="B71:G71"/>
    <mergeCell ref="B72:G72"/>
    <mergeCell ref="A60:H60"/>
    <mergeCell ref="A61:I61"/>
    <mergeCell ref="A62:I62"/>
    <mergeCell ref="A64:I64"/>
    <mergeCell ref="B65:G65"/>
    <mergeCell ref="B66:G66"/>
    <mergeCell ref="A54:I54"/>
    <mergeCell ref="B55:H55"/>
    <mergeCell ref="B56:H56"/>
    <mergeCell ref="B57:H57"/>
    <mergeCell ref="B58:H58"/>
    <mergeCell ref="B59:H59"/>
    <mergeCell ref="B48:H48"/>
    <mergeCell ref="B49:H49"/>
    <mergeCell ref="B50:H50"/>
    <mergeCell ref="A51:I51"/>
    <mergeCell ref="A52:I52"/>
    <mergeCell ref="A53:I53"/>
    <mergeCell ref="B42:G42"/>
    <mergeCell ref="B43:G43"/>
    <mergeCell ref="B44:G44"/>
    <mergeCell ref="B45:F45"/>
    <mergeCell ref="B46:H46"/>
    <mergeCell ref="B47:H47"/>
    <mergeCell ref="B36:H36"/>
    <mergeCell ref="B37:H37"/>
    <mergeCell ref="A38:H38"/>
    <mergeCell ref="A39:I39"/>
    <mergeCell ref="B40:H40"/>
    <mergeCell ref="B41:H41"/>
    <mergeCell ref="B31:D31"/>
    <mergeCell ref="E31:F31"/>
    <mergeCell ref="B32:G32"/>
    <mergeCell ref="B33:H33"/>
    <mergeCell ref="B34:H34"/>
    <mergeCell ref="B35:H35"/>
    <mergeCell ref="A25:I25"/>
    <mergeCell ref="A26:I26"/>
    <mergeCell ref="A27:I27"/>
    <mergeCell ref="A28:I28"/>
    <mergeCell ref="B29:G29"/>
    <mergeCell ref="B30:G30"/>
    <mergeCell ref="B22:G22"/>
    <mergeCell ref="H22:I22"/>
    <mergeCell ref="B23:G23"/>
    <mergeCell ref="H23:I23"/>
    <mergeCell ref="B24:G24"/>
    <mergeCell ref="H24:I24"/>
    <mergeCell ref="B17:G17"/>
    <mergeCell ref="H17:I17"/>
    <mergeCell ref="A18:I18"/>
    <mergeCell ref="A19:I19"/>
    <mergeCell ref="A20:I20"/>
    <mergeCell ref="B21:G21"/>
    <mergeCell ref="H21:I21"/>
    <mergeCell ref="B14:G14"/>
    <mergeCell ref="H14:I14"/>
    <mergeCell ref="B15:G15"/>
    <mergeCell ref="H15:I15"/>
    <mergeCell ref="B16:G16"/>
    <mergeCell ref="H16:I16"/>
    <mergeCell ref="A8:I8"/>
    <mergeCell ref="A9:I9"/>
    <mergeCell ref="A10:I10"/>
    <mergeCell ref="A11:I11"/>
    <mergeCell ref="A12:I12"/>
    <mergeCell ref="A13:I13"/>
    <mergeCell ref="A2:I2"/>
    <mergeCell ref="A3:I3"/>
    <mergeCell ref="A4:I4"/>
    <mergeCell ref="A5:I5"/>
    <mergeCell ref="A6:I6"/>
    <mergeCell ref="A7:I7"/>
  </mergeCells>
  <pageMargins left="0.511811024" right="0.511811024" top="0.78740157499999996" bottom="0.78740157499999996" header="0.31496062000000002" footer="0.31496062000000002"/>
  <pageSetup scale="78" orientation="portrait" r:id="rId1"/>
  <rowBreaks count="1" manualBreakCount="1">
    <brk id="109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83"/>
  <sheetViews>
    <sheetView topLeftCell="A106" workbookViewId="0">
      <selection activeCell="I124" sqref="I124"/>
    </sheetView>
  </sheetViews>
  <sheetFormatPr defaultRowHeight="12.5" x14ac:dyDescent="0.25"/>
  <cols>
    <col min="4" max="4" width="27" customWidth="1"/>
    <col min="7" max="7" width="47.1796875" customWidth="1"/>
    <col min="8" max="8" width="10.26953125" customWidth="1"/>
    <col min="9" max="9" width="14.453125" customWidth="1"/>
  </cols>
  <sheetData>
    <row r="1" spans="1:9" ht="13" thickBot="1" x14ac:dyDescent="0.3"/>
    <row r="2" spans="1:9" ht="13" x14ac:dyDescent="0.3">
      <c r="A2" s="147" t="s">
        <v>224</v>
      </c>
      <c r="B2" s="148"/>
      <c r="C2" s="148"/>
      <c r="D2" s="149"/>
    </row>
    <row r="3" spans="1:9" ht="13" x14ac:dyDescent="0.3">
      <c r="A3" s="150" t="s">
        <v>221</v>
      </c>
      <c r="B3" s="146"/>
      <c r="C3" s="146"/>
      <c r="D3" s="151"/>
    </row>
    <row r="4" spans="1:9" ht="13" x14ac:dyDescent="0.3">
      <c r="A4" s="150" t="s">
        <v>222</v>
      </c>
      <c r="B4" s="146"/>
      <c r="C4" s="146"/>
      <c r="D4" s="151"/>
    </row>
    <row r="5" spans="1:9" ht="13.5" thickBot="1" x14ac:dyDescent="0.35">
      <c r="A5" s="152" t="s">
        <v>223</v>
      </c>
      <c r="B5" s="153"/>
      <c r="C5" s="153"/>
      <c r="D5" s="154"/>
    </row>
    <row r="6" spans="1:9" ht="23" x14ac:dyDescent="0.25">
      <c r="A6" s="557" t="s">
        <v>178</v>
      </c>
      <c r="B6" s="557"/>
      <c r="C6" s="557"/>
      <c r="D6" s="557"/>
      <c r="E6" s="557"/>
      <c r="F6" s="557"/>
      <c r="G6" s="557"/>
      <c r="H6" s="557"/>
      <c r="I6" s="557"/>
    </row>
    <row r="7" spans="1:9" ht="23" x14ac:dyDescent="0.25">
      <c r="A7" s="558"/>
      <c r="B7" s="558"/>
      <c r="C7" s="558"/>
      <c r="D7" s="558"/>
      <c r="E7" s="558"/>
      <c r="F7" s="558"/>
      <c r="G7" s="558"/>
      <c r="H7" s="558"/>
      <c r="I7" s="558"/>
    </row>
    <row r="8" spans="1:9" ht="13" x14ac:dyDescent="0.25">
      <c r="A8" s="553" t="s">
        <v>182</v>
      </c>
      <c r="B8" s="553"/>
      <c r="C8" s="553"/>
      <c r="D8" s="553"/>
      <c r="E8" s="553"/>
      <c r="F8" s="556"/>
      <c r="G8" s="556"/>
      <c r="H8" s="556"/>
      <c r="I8" s="556"/>
    </row>
    <row r="9" spans="1:9" ht="13" x14ac:dyDescent="0.25">
      <c r="A9" s="553" t="s">
        <v>175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181</v>
      </c>
      <c r="B10" s="553"/>
      <c r="C10" s="553"/>
      <c r="D10" s="553"/>
      <c r="E10" s="553"/>
      <c r="F10" s="553"/>
      <c r="G10" s="553"/>
      <c r="H10" s="553"/>
      <c r="I10" s="553"/>
    </row>
    <row r="11" spans="1:9" ht="13" x14ac:dyDescent="0.25">
      <c r="A11" s="125"/>
      <c r="B11" s="129"/>
      <c r="C11" s="129"/>
      <c r="D11" s="129"/>
      <c r="E11" s="129"/>
      <c r="F11" s="129"/>
      <c r="G11" s="129"/>
      <c r="H11" s="129"/>
      <c r="I11" s="129"/>
    </row>
    <row r="12" spans="1:9" ht="14" x14ac:dyDescent="0.25">
      <c r="A12" s="554" t="s">
        <v>172</v>
      </c>
      <c r="B12" s="554"/>
      <c r="C12" s="554"/>
      <c r="D12" s="554"/>
      <c r="E12" s="554"/>
      <c r="F12" s="554"/>
      <c r="G12" s="554"/>
      <c r="H12" s="554"/>
      <c r="I12" s="554"/>
    </row>
    <row r="13" spans="1:9" ht="13" x14ac:dyDescent="0.25">
      <c r="A13" s="119" t="s">
        <v>15</v>
      </c>
      <c r="B13" s="553" t="s">
        <v>171</v>
      </c>
      <c r="C13" s="553"/>
      <c r="D13" s="553"/>
      <c r="E13" s="553"/>
      <c r="F13" s="553"/>
      <c r="G13" s="553"/>
      <c r="H13" s="555">
        <v>40809</v>
      </c>
      <c r="I13" s="555"/>
    </row>
    <row r="14" spans="1:9" ht="13" x14ac:dyDescent="0.25">
      <c r="A14" s="119" t="s">
        <v>13</v>
      </c>
      <c r="B14" s="553" t="s">
        <v>169</v>
      </c>
      <c r="C14" s="553"/>
      <c r="D14" s="553"/>
      <c r="E14" s="553"/>
      <c r="F14" s="553"/>
      <c r="G14" s="553"/>
      <c r="H14" s="556" t="s">
        <v>225</v>
      </c>
      <c r="I14" s="556"/>
    </row>
    <row r="15" spans="1:9" ht="13" x14ac:dyDescent="0.25">
      <c r="A15" s="119" t="s">
        <v>12</v>
      </c>
      <c r="B15" s="553" t="s">
        <v>167</v>
      </c>
      <c r="C15" s="553"/>
      <c r="D15" s="553"/>
      <c r="E15" s="553"/>
      <c r="F15" s="553"/>
      <c r="G15" s="553"/>
      <c r="H15" s="556" t="s">
        <v>226</v>
      </c>
      <c r="I15" s="556"/>
    </row>
    <row r="16" spans="1:9" ht="13" x14ac:dyDescent="0.25">
      <c r="A16" s="119" t="s">
        <v>35</v>
      </c>
      <c r="B16" s="553" t="s">
        <v>165</v>
      </c>
      <c r="C16" s="553"/>
      <c r="D16" s="553"/>
      <c r="E16" s="553"/>
      <c r="F16" s="553"/>
      <c r="G16" s="553"/>
      <c r="H16" s="556">
        <v>20</v>
      </c>
      <c r="I16" s="556"/>
    </row>
    <row r="17" spans="1:9" ht="13" x14ac:dyDescent="0.25">
      <c r="A17" s="560"/>
      <c r="B17" s="560"/>
      <c r="C17" s="560"/>
      <c r="D17" s="560"/>
      <c r="E17" s="560"/>
      <c r="F17" s="560"/>
      <c r="G17" s="560"/>
      <c r="H17" s="560"/>
      <c r="I17" s="560"/>
    </row>
    <row r="18" spans="1:9" ht="14" x14ac:dyDescent="0.25">
      <c r="A18" s="554" t="s">
        <v>164</v>
      </c>
      <c r="B18" s="554"/>
      <c r="C18" s="554"/>
      <c r="D18" s="554"/>
      <c r="E18" s="554"/>
      <c r="F18" s="554"/>
      <c r="G18" s="554"/>
      <c r="H18" s="554"/>
      <c r="I18" s="554"/>
    </row>
    <row r="19" spans="1:9" ht="14" x14ac:dyDescent="0.25">
      <c r="A19" s="554" t="s">
        <v>163</v>
      </c>
      <c r="B19" s="554"/>
      <c r="C19" s="554"/>
      <c r="D19" s="554"/>
      <c r="E19" s="554"/>
      <c r="F19" s="554"/>
      <c r="G19" s="554"/>
      <c r="H19" s="554"/>
      <c r="I19" s="554"/>
    </row>
    <row r="20" spans="1:9" ht="13" x14ac:dyDescent="0.25">
      <c r="A20" s="119">
        <v>1</v>
      </c>
      <c r="B20" s="553" t="s">
        <v>162</v>
      </c>
      <c r="C20" s="553"/>
      <c r="D20" s="553"/>
      <c r="E20" s="553"/>
      <c r="F20" s="553"/>
      <c r="G20" s="553"/>
      <c r="H20" s="565" t="s">
        <v>185</v>
      </c>
      <c r="I20" s="565"/>
    </row>
    <row r="21" spans="1:9" ht="13" x14ac:dyDescent="0.25">
      <c r="A21" s="119">
        <v>2</v>
      </c>
      <c r="B21" s="553" t="s">
        <v>161</v>
      </c>
      <c r="C21" s="553"/>
      <c r="D21" s="553"/>
      <c r="E21" s="553"/>
      <c r="F21" s="553"/>
      <c r="G21" s="553"/>
      <c r="H21" s="565">
        <v>646.65</v>
      </c>
      <c r="I21" s="565"/>
    </row>
    <row r="22" spans="1:9" ht="14" x14ac:dyDescent="0.25">
      <c r="A22" s="119">
        <v>3</v>
      </c>
      <c r="B22" s="553" t="s">
        <v>160</v>
      </c>
      <c r="C22" s="553"/>
      <c r="D22" s="553"/>
      <c r="E22" s="553"/>
      <c r="F22" s="553"/>
      <c r="G22" s="553"/>
      <c r="H22" s="561" t="s">
        <v>185</v>
      </c>
      <c r="I22" s="561"/>
    </row>
    <row r="23" spans="1:9" ht="13" x14ac:dyDescent="0.25">
      <c r="A23" s="119">
        <v>4</v>
      </c>
      <c r="B23" s="553" t="s">
        <v>159</v>
      </c>
      <c r="C23" s="553"/>
      <c r="D23" s="553"/>
      <c r="E23" s="553"/>
      <c r="F23" s="553"/>
      <c r="G23" s="553"/>
      <c r="H23" s="562" t="s">
        <v>226</v>
      </c>
      <c r="I23" s="562"/>
    </row>
    <row r="24" spans="1:9" x14ac:dyDescent="0.25">
      <c r="A24" s="563"/>
      <c r="B24" s="563"/>
      <c r="C24" s="563"/>
      <c r="D24" s="563"/>
      <c r="E24" s="563"/>
      <c r="F24" s="563"/>
      <c r="G24" s="563"/>
      <c r="H24" s="563"/>
      <c r="I24" s="563"/>
    </row>
    <row r="25" spans="1:9" x14ac:dyDescent="0.25">
      <c r="A25" s="564" t="s">
        <v>157</v>
      </c>
      <c r="B25" s="564"/>
      <c r="C25" s="564"/>
      <c r="D25" s="564"/>
      <c r="E25" s="564"/>
      <c r="F25" s="564"/>
      <c r="G25" s="564"/>
      <c r="H25" s="564"/>
      <c r="I25" s="564"/>
    </row>
    <row r="26" spans="1:9" ht="13" x14ac:dyDescent="0.3">
      <c r="A26" s="567"/>
      <c r="B26" s="567"/>
      <c r="C26" s="567"/>
      <c r="D26" s="567"/>
      <c r="E26" s="567"/>
      <c r="F26" s="567"/>
      <c r="G26" s="567"/>
      <c r="H26" s="567"/>
      <c r="I26" s="567"/>
    </row>
    <row r="27" spans="1:9" ht="13" x14ac:dyDescent="0.25">
      <c r="A27" s="568" t="s">
        <v>156</v>
      </c>
      <c r="B27" s="568"/>
      <c r="C27" s="568"/>
      <c r="D27" s="568"/>
      <c r="E27" s="568"/>
      <c r="F27" s="568"/>
      <c r="G27" s="568"/>
      <c r="H27" s="568"/>
      <c r="I27" s="568"/>
    </row>
    <row r="28" spans="1:9" ht="14" x14ac:dyDescent="0.25">
      <c r="A28" s="63">
        <v>1</v>
      </c>
      <c r="B28" s="569" t="s">
        <v>155</v>
      </c>
      <c r="C28" s="569"/>
      <c r="D28" s="569"/>
      <c r="E28" s="569"/>
      <c r="F28" s="569"/>
      <c r="G28" s="569"/>
      <c r="H28" s="64" t="s">
        <v>62</v>
      </c>
      <c r="I28" s="63" t="s">
        <v>154</v>
      </c>
    </row>
    <row r="29" spans="1:9" ht="13" x14ac:dyDescent="0.25">
      <c r="A29" s="119" t="s">
        <v>15</v>
      </c>
      <c r="B29" s="553" t="s">
        <v>186</v>
      </c>
      <c r="C29" s="553"/>
      <c r="D29" s="553"/>
      <c r="E29" s="553"/>
      <c r="F29" s="553"/>
      <c r="G29" s="553"/>
      <c r="H29" s="553"/>
      <c r="I29" s="60">
        <v>646.65</v>
      </c>
    </row>
    <row r="30" spans="1:9" ht="13" x14ac:dyDescent="0.25">
      <c r="A30" s="119" t="s">
        <v>13</v>
      </c>
      <c r="B30" s="570" t="s">
        <v>152</v>
      </c>
      <c r="C30" s="570"/>
      <c r="D30" s="570"/>
      <c r="E30" s="570"/>
      <c r="F30" s="570"/>
      <c r="G30" s="570"/>
      <c r="H30" s="30"/>
      <c r="I30" s="60"/>
    </row>
    <row r="31" spans="1:9" ht="13" x14ac:dyDescent="0.25">
      <c r="A31" s="119" t="s">
        <v>12</v>
      </c>
      <c r="B31" s="571" t="s">
        <v>202</v>
      </c>
      <c r="C31" s="571"/>
      <c r="D31" s="571"/>
      <c r="E31" s="571"/>
      <c r="F31" s="571"/>
      <c r="G31" s="571"/>
      <c r="H31" s="61"/>
      <c r="I31" s="60"/>
    </row>
    <row r="32" spans="1:9" ht="13" x14ac:dyDescent="0.25">
      <c r="A32" s="119" t="s">
        <v>35</v>
      </c>
      <c r="B32" s="553" t="s">
        <v>150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119" t="s">
        <v>32</v>
      </c>
      <c r="B33" s="553" t="s">
        <v>149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119" t="s">
        <v>81</v>
      </c>
      <c r="B34" s="553" t="s">
        <v>148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119" t="s">
        <v>79</v>
      </c>
      <c r="B35" s="553" t="s">
        <v>147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119" t="s">
        <v>114</v>
      </c>
      <c r="B36" s="553" t="s">
        <v>145</v>
      </c>
      <c r="C36" s="553"/>
      <c r="D36" s="553"/>
      <c r="E36" s="553"/>
      <c r="F36" s="553"/>
      <c r="G36" s="553"/>
      <c r="H36" s="553"/>
      <c r="I36" s="60"/>
    </row>
    <row r="37" spans="1:9" ht="14" x14ac:dyDescent="0.25">
      <c r="A37" s="566" t="s">
        <v>144</v>
      </c>
      <c r="B37" s="566"/>
      <c r="C37" s="566"/>
      <c r="D37" s="566"/>
      <c r="E37" s="566"/>
      <c r="F37" s="566"/>
      <c r="G37" s="566"/>
      <c r="H37" s="566"/>
      <c r="I37" s="59">
        <f>SUM(I29:I36)</f>
        <v>646.65</v>
      </c>
    </row>
    <row r="38" spans="1:9" ht="13" x14ac:dyDescent="0.25">
      <c r="A38" s="560" t="s">
        <v>143</v>
      </c>
      <c r="B38" s="560"/>
      <c r="C38" s="560"/>
      <c r="D38" s="560"/>
      <c r="E38" s="560"/>
      <c r="F38" s="560"/>
      <c r="G38" s="560"/>
      <c r="H38" s="560"/>
      <c r="I38" s="560"/>
    </row>
    <row r="39" spans="1:9" ht="14" x14ac:dyDescent="0.25">
      <c r="A39" s="127">
        <v>2</v>
      </c>
      <c r="B39" s="554" t="s">
        <v>142</v>
      </c>
      <c r="C39" s="554"/>
      <c r="D39" s="554"/>
      <c r="E39" s="554"/>
      <c r="F39" s="554"/>
      <c r="G39" s="554"/>
      <c r="H39" s="554"/>
      <c r="I39" s="128" t="s">
        <v>16</v>
      </c>
    </row>
    <row r="40" spans="1:9" ht="13" x14ac:dyDescent="0.25">
      <c r="A40" s="120" t="s">
        <v>15</v>
      </c>
      <c r="B40" s="573"/>
      <c r="C40" s="573"/>
      <c r="D40" s="573"/>
      <c r="E40" s="573"/>
      <c r="F40" s="573"/>
      <c r="G40" s="573"/>
      <c r="H40" s="573"/>
      <c r="I40" s="25">
        <v>59.56</v>
      </c>
    </row>
    <row r="41" spans="1:9" ht="13" x14ac:dyDescent="0.25">
      <c r="A41" s="120"/>
      <c r="B41" s="572" t="s">
        <v>140</v>
      </c>
      <c r="C41" s="572"/>
      <c r="D41" s="572"/>
      <c r="E41" s="572"/>
      <c r="F41" s="572"/>
      <c r="G41" s="572"/>
      <c r="H41" s="57">
        <v>2</v>
      </c>
      <c r="I41" s="28" t="s">
        <v>49</v>
      </c>
    </row>
    <row r="42" spans="1:9" ht="13" x14ac:dyDescent="0.25">
      <c r="A42" s="120"/>
      <c r="B42" s="576" t="s">
        <v>227</v>
      </c>
      <c r="C42" s="576"/>
      <c r="D42" s="576"/>
      <c r="E42" s="576"/>
      <c r="F42" s="576"/>
      <c r="G42" s="576"/>
      <c r="H42" s="58"/>
      <c r="I42" s="28"/>
    </row>
    <row r="43" spans="1:9" ht="13" x14ac:dyDescent="0.25">
      <c r="A43" s="120" t="s">
        <v>13</v>
      </c>
      <c r="B43" s="573" t="s">
        <v>188</v>
      </c>
      <c r="C43" s="573"/>
      <c r="D43" s="573"/>
      <c r="E43" s="573"/>
      <c r="F43" s="573"/>
      <c r="G43" s="573"/>
      <c r="H43" s="573"/>
      <c r="I43" s="25"/>
    </row>
    <row r="44" spans="1:9" ht="13" x14ac:dyDescent="0.25">
      <c r="A44" s="120"/>
      <c r="B44" s="572" t="s">
        <v>204</v>
      </c>
      <c r="C44" s="572"/>
      <c r="D44" s="572"/>
      <c r="E44" s="572"/>
      <c r="F44" s="572"/>
      <c r="G44" s="572"/>
      <c r="H44" s="57">
        <v>184</v>
      </c>
      <c r="I44" s="28" t="s">
        <v>49</v>
      </c>
    </row>
    <row r="45" spans="1:9" ht="13" x14ac:dyDescent="0.25">
      <c r="A45" s="120" t="s">
        <v>12</v>
      </c>
      <c r="B45" s="573" t="s">
        <v>136</v>
      </c>
      <c r="C45" s="573"/>
      <c r="D45" s="573"/>
      <c r="E45" s="573"/>
      <c r="F45" s="573"/>
      <c r="G45" s="573"/>
      <c r="H45" s="573"/>
      <c r="I45" s="25"/>
    </row>
    <row r="46" spans="1:9" ht="13" x14ac:dyDescent="0.25">
      <c r="A46" s="120" t="s">
        <v>35</v>
      </c>
      <c r="B46" s="574" t="s">
        <v>135</v>
      </c>
      <c r="C46" s="574"/>
      <c r="D46" s="574"/>
      <c r="E46" s="574"/>
      <c r="F46" s="574"/>
      <c r="G46" s="574"/>
      <c r="H46" s="574"/>
      <c r="I46" s="20">
        <v>0</v>
      </c>
    </row>
    <row r="47" spans="1:9" ht="13" x14ac:dyDescent="0.25">
      <c r="A47" s="120" t="s">
        <v>32</v>
      </c>
      <c r="B47" s="574" t="s">
        <v>134</v>
      </c>
      <c r="C47" s="574"/>
      <c r="D47" s="574"/>
      <c r="E47" s="574"/>
      <c r="F47" s="574"/>
      <c r="G47" s="574"/>
      <c r="H47" s="574"/>
      <c r="I47" s="25">
        <v>5</v>
      </c>
    </row>
    <row r="48" spans="1:9" ht="13" x14ac:dyDescent="0.25">
      <c r="A48" s="120" t="s">
        <v>81</v>
      </c>
      <c r="B48" s="574" t="s">
        <v>65</v>
      </c>
      <c r="C48" s="574"/>
      <c r="D48" s="574"/>
      <c r="E48" s="574"/>
      <c r="F48" s="574"/>
      <c r="G48" s="574"/>
      <c r="H48" s="574"/>
      <c r="I48" s="20">
        <v>0</v>
      </c>
    </row>
    <row r="49" spans="1:9" ht="13" x14ac:dyDescent="0.25">
      <c r="A49" s="131"/>
      <c r="B49" s="575" t="s">
        <v>133</v>
      </c>
      <c r="C49" s="575"/>
      <c r="D49" s="575"/>
      <c r="E49" s="575"/>
      <c r="F49" s="575"/>
      <c r="G49" s="575"/>
      <c r="H49" s="575"/>
      <c r="I49" s="25">
        <f>SUM(I40:I48)</f>
        <v>64.56</v>
      </c>
    </row>
    <row r="50" spans="1:9" ht="13" x14ac:dyDescent="0.25">
      <c r="A50" s="560"/>
      <c r="B50" s="560"/>
      <c r="C50" s="560"/>
      <c r="D50" s="560"/>
      <c r="E50" s="560"/>
      <c r="F50" s="560"/>
      <c r="G50" s="560"/>
      <c r="H50" s="560"/>
      <c r="I50" s="560"/>
    </row>
    <row r="51" spans="1:9" ht="13" x14ac:dyDescent="0.25">
      <c r="A51" s="580" t="s">
        <v>132</v>
      </c>
      <c r="B51" s="580"/>
      <c r="C51" s="580"/>
      <c r="D51" s="580"/>
      <c r="E51" s="580"/>
      <c r="F51" s="580"/>
      <c r="G51" s="580"/>
      <c r="H51" s="580"/>
      <c r="I51" s="580"/>
    </row>
    <row r="52" spans="1:9" ht="13" x14ac:dyDescent="0.25">
      <c r="A52" s="580"/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 t="s">
        <v>131</v>
      </c>
      <c r="B53" s="580"/>
      <c r="C53" s="580"/>
      <c r="D53" s="580"/>
      <c r="E53" s="580"/>
      <c r="F53" s="580"/>
      <c r="G53" s="580"/>
      <c r="H53" s="580"/>
      <c r="I53" s="580"/>
    </row>
    <row r="54" spans="1:9" ht="14" x14ac:dyDescent="0.25">
      <c r="A54" s="127">
        <v>3</v>
      </c>
      <c r="B54" s="554" t="s">
        <v>130</v>
      </c>
      <c r="C54" s="554"/>
      <c r="D54" s="554"/>
      <c r="E54" s="554"/>
      <c r="F54" s="554"/>
      <c r="G54" s="554"/>
      <c r="H54" s="554"/>
      <c r="I54" s="127" t="s">
        <v>16</v>
      </c>
    </row>
    <row r="55" spans="1:9" ht="13" x14ac:dyDescent="0.25">
      <c r="A55" s="120" t="s">
        <v>15</v>
      </c>
      <c r="B55" s="553" t="s">
        <v>129</v>
      </c>
      <c r="C55" s="553"/>
      <c r="D55" s="553"/>
      <c r="E55" s="553"/>
      <c r="F55" s="553"/>
      <c r="G55" s="553"/>
      <c r="H55" s="553"/>
      <c r="I55" s="25">
        <v>5</v>
      </c>
    </row>
    <row r="56" spans="1:9" ht="13" x14ac:dyDescent="0.25">
      <c r="A56" s="120" t="s">
        <v>13</v>
      </c>
      <c r="B56" s="553" t="s">
        <v>128</v>
      </c>
      <c r="C56" s="553"/>
      <c r="D56" s="553"/>
      <c r="E56" s="553"/>
      <c r="F56" s="553"/>
      <c r="G56" s="553"/>
      <c r="H56" s="553"/>
      <c r="I56" s="20" t="s">
        <v>126</v>
      </c>
    </row>
    <row r="57" spans="1:9" ht="13" x14ac:dyDescent="0.25">
      <c r="A57" s="120" t="s">
        <v>12</v>
      </c>
      <c r="B57" s="577" t="s">
        <v>127</v>
      </c>
      <c r="C57" s="577"/>
      <c r="D57" s="577"/>
      <c r="E57" s="577"/>
      <c r="F57" s="577"/>
      <c r="G57" s="577"/>
      <c r="H57" s="577"/>
      <c r="I57" s="20" t="s">
        <v>126</v>
      </c>
    </row>
    <row r="58" spans="1:9" ht="13" x14ac:dyDescent="0.25">
      <c r="A58" s="120" t="s">
        <v>35</v>
      </c>
      <c r="B58" s="553" t="s">
        <v>65</v>
      </c>
      <c r="C58" s="553"/>
      <c r="D58" s="553"/>
      <c r="E58" s="553"/>
      <c r="F58" s="553"/>
      <c r="G58" s="553"/>
      <c r="H58" s="553"/>
      <c r="I58" s="20">
        <v>0</v>
      </c>
    </row>
    <row r="59" spans="1:9" ht="13" x14ac:dyDescent="0.25">
      <c r="A59" s="578" t="s">
        <v>125</v>
      </c>
      <c r="B59" s="578"/>
      <c r="C59" s="578"/>
      <c r="D59" s="578"/>
      <c r="E59" s="578"/>
      <c r="F59" s="578"/>
      <c r="G59" s="578"/>
      <c r="H59" s="578"/>
      <c r="I59" s="20">
        <f>SUM(I55:I58)</f>
        <v>5</v>
      </c>
    </row>
    <row r="60" spans="1:9" ht="18" x14ac:dyDescent="0.25">
      <c r="A60" s="579"/>
      <c r="B60" s="579"/>
      <c r="C60" s="579"/>
      <c r="D60" s="579"/>
      <c r="E60" s="579"/>
      <c r="F60" s="579"/>
      <c r="G60" s="579"/>
      <c r="H60" s="579"/>
      <c r="I60" s="579"/>
    </row>
    <row r="61" spans="1:9" x14ac:dyDescent="0.25">
      <c r="A61" s="564" t="s">
        <v>124</v>
      </c>
      <c r="B61" s="564"/>
      <c r="C61" s="564"/>
      <c r="D61" s="564"/>
      <c r="E61" s="564"/>
      <c r="F61" s="564"/>
      <c r="G61" s="564"/>
      <c r="H61" s="564"/>
      <c r="I61" s="564"/>
    </row>
    <row r="62" spans="1:9" ht="18" x14ac:dyDescent="0.25">
      <c r="A62" s="55"/>
      <c r="B62" s="54"/>
      <c r="C62" s="54"/>
      <c r="D62" s="54"/>
      <c r="E62" s="54"/>
      <c r="F62" s="54"/>
      <c r="G62" s="54"/>
      <c r="H62" s="54"/>
      <c r="I62" s="53"/>
    </row>
    <row r="63" spans="1:9" ht="13" x14ac:dyDescent="0.25">
      <c r="A63" s="568" t="s">
        <v>123</v>
      </c>
      <c r="B63" s="568"/>
      <c r="C63" s="568"/>
      <c r="D63" s="568"/>
      <c r="E63" s="568"/>
      <c r="F63" s="568"/>
      <c r="G63" s="568"/>
      <c r="H63" s="568"/>
      <c r="I63" s="568"/>
    </row>
    <row r="64" spans="1:9" ht="14" x14ac:dyDescent="0.25">
      <c r="A64" s="52" t="s">
        <v>76</v>
      </c>
      <c r="B64" s="554" t="s">
        <v>122</v>
      </c>
      <c r="C64" s="554"/>
      <c r="D64" s="554"/>
      <c r="E64" s="554"/>
      <c r="F64" s="554"/>
      <c r="G64" s="554"/>
      <c r="H64" s="128" t="s">
        <v>62</v>
      </c>
      <c r="I64" s="128" t="s">
        <v>16</v>
      </c>
    </row>
    <row r="65" spans="1:9" ht="13" x14ac:dyDescent="0.25">
      <c r="A65" s="50" t="s">
        <v>15</v>
      </c>
      <c r="B65" s="553" t="s">
        <v>121</v>
      </c>
      <c r="C65" s="553"/>
      <c r="D65" s="553"/>
      <c r="E65" s="553"/>
      <c r="F65" s="553"/>
      <c r="G65" s="553"/>
      <c r="H65" s="32">
        <v>0.2</v>
      </c>
      <c r="I65" s="49">
        <f>I37*20%</f>
        <v>129.33000000000001</v>
      </c>
    </row>
    <row r="66" spans="1:9" ht="13" x14ac:dyDescent="0.25">
      <c r="A66" s="50" t="s">
        <v>13</v>
      </c>
      <c r="B66" s="553" t="s">
        <v>120</v>
      </c>
      <c r="C66" s="553"/>
      <c r="D66" s="553"/>
      <c r="E66" s="553"/>
      <c r="F66" s="553"/>
      <c r="G66" s="553"/>
      <c r="H66" s="32">
        <v>1.4999999999999999E-2</v>
      </c>
      <c r="I66" s="49">
        <f>I37*1.5%</f>
        <v>9.6997499999999999</v>
      </c>
    </row>
    <row r="67" spans="1:9" ht="13" x14ac:dyDescent="0.25">
      <c r="A67" s="50" t="s">
        <v>12</v>
      </c>
      <c r="B67" s="553" t="s">
        <v>119</v>
      </c>
      <c r="C67" s="553"/>
      <c r="D67" s="553"/>
      <c r="E67" s="553"/>
      <c r="F67" s="553"/>
      <c r="G67" s="553"/>
      <c r="H67" s="32">
        <v>0.01</v>
      </c>
      <c r="I67" s="49">
        <f>I37*1%</f>
        <v>6.4664999999999999</v>
      </c>
    </row>
    <row r="68" spans="1:9" ht="13" x14ac:dyDescent="0.25">
      <c r="A68" s="50" t="s">
        <v>35</v>
      </c>
      <c r="B68" s="553" t="s">
        <v>118</v>
      </c>
      <c r="C68" s="553"/>
      <c r="D68" s="553"/>
      <c r="E68" s="553"/>
      <c r="F68" s="553"/>
      <c r="G68" s="553"/>
      <c r="H68" s="32">
        <v>2E-3</v>
      </c>
      <c r="I68" s="49">
        <f>I37*0.2%</f>
        <v>1.2932999999999999</v>
      </c>
    </row>
    <row r="69" spans="1:9" ht="13" x14ac:dyDescent="0.25">
      <c r="A69" s="50" t="s">
        <v>32</v>
      </c>
      <c r="B69" s="553" t="s">
        <v>117</v>
      </c>
      <c r="C69" s="553"/>
      <c r="D69" s="553"/>
      <c r="E69" s="553"/>
      <c r="F69" s="553"/>
      <c r="G69" s="553"/>
      <c r="H69" s="32">
        <v>2.5000000000000001E-2</v>
      </c>
      <c r="I69" s="49">
        <f>I37*2.5%</f>
        <v>16.166250000000002</v>
      </c>
    </row>
    <row r="70" spans="1:9" ht="13" x14ac:dyDescent="0.25">
      <c r="A70" s="50" t="s">
        <v>81</v>
      </c>
      <c r="B70" s="553" t="s">
        <v>116</v>
      </c>
      <c r="C70" s="553"/>
      <c r="D70" s="553"/>
      <c r="E70" s="553"/>
      <c r="F70" s="553"/>
      <c r="G70" s="553"/>
      <c r="H70" s="32">
        <v>0.08</v>
      </c>
      <c r="I70" s="49">
        <f>I37*8%</f>
        <v>51.731999999999999</v>
      </c>
    </row>
    <row r="71" spans="1:9" ht="13" x14ac:dyDescent="0.25">
      <c r="A71" s="50" t="s">
        <v>79</v>
      </c>
      <c r="B71" s="553" t="s">
        <v>115</v>
      </c>
      <c r="C71" s="553"/>
      <c r="D71" s="553"/>
      <c r="E71" s="553"/>
      <c r="F71" s="553"/>
      <c r="G71" s="553"/>
      <c r="H71" s="32">
        <v>0.03</v>
      </c>
      <c r="I71" s="49">
        <f>I37*3%</f>
        <v>19.3995</v>
      </c>
    </row>
    <row r="72" spans="1:9" ht="13" x14ac:dyDescent="0.25">
      <c r="A72" s="50" t="s">
        <v>114</v>
      </c>
      <c r="B72" s="553" t="s">
        <v>113</v>
      </c>
      <c r="C72" s="553"/>
      <c r="D72" s="553"/>
      <c r="E72" s="553"/>
      <c r="F72" s="553"/>
      <c r="G72" s="553"/>
      <c r="H72" s="32">
        <v>6.0000000000000001E-3</v>
      </c>
      <c r="I72" s="49">
        <f>I37*0.6%</f>
        <v>3.8799000000000001</v>
      </c>
    </row>
    <row r="73" spans="1:9" ht="13" x14ac:dyDescent="0.25">
      <c r="A73" s="578" t="s">
        <v>47</v>
      </c>
      <c r="B73" s="578"/>
      <c r="C73" s="578"/>
      <c r="D73" s="578"/>
      <c r="E73" s="578"/>
      <c r="F73" s="578"/>
      <c r="G73" s="578"/>
      <c r="H73" s="32">
        <f>SUM(H65:H72)</f>
        <v>0.3680000000000001</v>
      </c>
      <c r="I73" s="25">
        <f>SUM(I65:I72)</f>
        <v>237.96719999999996</v>
      </c>
    </row>
    <row r="74" spans="1:9" ht="13" x14ac:dyDescent="0.25">
      <c r="A74" s="130"/>
      <c r="B74" s="47"/>
      <c r="C74" s="47"/>
      <c r="D74" s="47"/>
      <c r="E74" s="47"/>
      <c r="F74" s="47"/>
      <c r="G74" s="47"/>
      <c r="H74" s="46"/>
      <c r="I74" s="45"/>
    </row>
    <row r="75" spans="1:9" ht="13" x14ac:dyDescent="0.25">
      <c r="A75" s="553" t="s">
        <v>112</v>
      </c>
      <c r="B75" s="553"/>
      <c r="C75" s="553"/>
      <c r="D75" s="553"/>
      <c r="E75" s="553"/>
      <c r="F75" s="553"/>
      <c r="G75" s="553"/>
      <c r="H75" s="553"/>
      <c r="I75" s="553"/>
    </row>
    <row r="76" spans="1:9" ht="13" x14ac:dyDescent="0.25">
      <c r="A76" s="560"/>
      <c r="B76" s="560"/>
      <c r="C76" s="560"/>
      <c r="D76" s="560"/>
      <c r="E76" s="560"/>
      <c r="F76" s="560"/>
      <c r="G76" s="560"/>
      <c r="H76" s="560"/>
      <c r="I76" s="560"/>
    </row>
    <row r="77" spans="1:9" ht="14" x14ac:dyDescent="0.25">
      <c r="A77" s="554" t="s">
        <v>111</v>
      </c>
      <c r="B77" s="554"/>
      <c r="C77" s="554"/>
      <c r="D77" s="554"/>
      <c r="E77" s="554"/>
      <c r="F77" s="554"/>
      <c r="G77" s="554"/>
      <c r="H77" s="554"/>
      <c r="I77" s="554"/>
    </row>
    <row r="78" spans="1:9" ht="14" x14ac:dyDescent="0.25">
      <c r="A78" s="127" t="s">
        <v>74</v>
      </c>
      <c r="B78" s="554" t="s">
        <v>110</v>
      </c>
      <c r="C78" s="554"/>
      <c r="D78" s="554"/>
      <c r="E78" s="554"/>
      <c r="F78" s="554"/>
      <c r="G78" s="554"/>
      <c r="H78" s="554"/>
      <c r="I78" s="127" t="s">
        <v>16</v>
      </c>
    </row>
    <row r="79" spans="1:9" ht="13" x14ac:dyDescent="0.25">
      <c r="A79" s="120" t="s">
        <v>15</v>
      </c>
      <c r="B79" s="553" t="s">
        <v>109</v>
      </c>
      <c r="C79" s="553"/>
      <c r="D79" s="553"/>
      <c r="E79" s="553"/>
      <c r="F79" s="553"/>
      <c r="G79" s="553"/>
      <c r="H79" s="553"/>
      <c r="I79" s="25">
        <f>I37*8.33%</f>
        <v>53.865944999999996</v>
      </c>
    </row>
    <row r="80" spans="1:9" ht="13" x14ac:dyDescent="0.25">
      <c r="A80" s="120" t="s">
        <v>13</v>
      </c>
      <c r="B80" s="553" t="s">
        <v>108</v>
      </c>
      <c r="C80" s="553"/>
      <c r="D80" s="553"/>
      <c r="E80" s="553"/>
      <c r="F80" s="553"/>
      <c r="G80" s="553"/>
      <c r="H80" s="553"/>
      <c r="I80" s="44">
        <f>I37*2.78%</f>
        <v>17.976869999999998</v>
      </c>
    </row>
    <row r="81" spans="1:9" ht="13" x14ac:dyDescent="0.25">
      <c r="A81" s="578" t="s">
        <v>80</v>
      </c>
      <c r="B81" s="578"/>
      <c r="C81" s="578"/>
      <c r="D81" s="578"/>
      <c r="E81" s="578"/>
      <c r="F81" s="578"/>
      <c r="G81" s="578"/>
      <c r="H81" s="578"/>
      <c r="I81" s="44">
        <f>SUM(I79:I80)</f>
        <v>71.842815000000002</v>
      </c>
    </row>
    <row r="82" spans="1:9" ht="13" x14ac:dyDescent="0.25">
      <c r="A82" s="120" t="s">
        <v>12</v>
      </c>
      <c r="B82" s="553" t="s">
        <v>107</v>
      </c>
      <c r="C82" s="553"/>
      <c r="D82" s="553"/>
      <c r="E82" s="553"/>
      <c r="F82" s="553"/>
      <c r="G82" s="553"/>
      <c r="H82" s="553"/>
      <c r="I82" s="126">
        <f>ROUND(H73*I81,2)</f>
        <v>26.44</v>
      </c>
    </row>
    <row r="83" spans="1:9" ht="13" x14ac:dyDescent="0.25">
      <c r="A83" s="578" t="s">
        <v>47</v>
      </c>
      <c r="B83" s="578"/>
      <c r="C83" s="578"/>
      <c r="D83" s="578"/>
      <c r="E83" s="578"/>
      <c r="F83" s="578"/>
      <c r="G83" s="578"/>
      <c r="H83" s="578"/>
      <c r="I83" s="44">
        <f>SUM(I81:I82)</f>
        <v>98.282814999999999</v>
      </c>
    </row>
    <row r="84" spans="1:9" ht="13" x14ac:dyDescent="0.25">
      <c r="A84" s="580"/>
      <c r="B84" s="580"/>
      <c r="C84" s="580"/>
      <c r="D84" s="580"/>
      <c r="E84" s="580"/>
      <c r="F84" s="580"/>
      <c r="G84" s="580"/>
      <c r="H84" s="580"/>
      <c r="I84" s="580"/>
    </row>
    <row r="85" spans="1:9" ht="14" x14ac:dyDescent="0.25">
      <c r="A85" s="554" t="s">
        <v>106</v>
      </c>
      <c r="B85" s="554"/>
      <c r="C85" s="554"/>
      <c r="D85" s="554"/>
      <c r="E85" s="554"/>
      <c r="F85" s="554"/>
      <c r="G85" s="554"/>
      <c r="H85" s="554"/>
      <c r="I85" s="554"/>
    </row>
    <row r="86" spans="1:9" ht="14" x14ac:dyDescent="0.25">
      <c r="A86" s="127" t="s">
        <v>72</v>
      </c>
      <c r="B86" s="581" t="s">
        <v>105</v>
      </c>
      <c r="C86" s="581"/>
      <c r="D86" s="581"/>
      <c r="E86" s="581"/>
      <c r="F86" s="581"/>
      <c r="G86" s="581"/>
      <c r="H86" s="581"/>
      <c r="I86" s="127" t="s">
        <v>16</v>
      </c>
    </row>
    <row r="87" spans="1:9" ht="13" x14ac:dyDescent="0.25">
      <c r="A87" s="120" t="s">
        <v>15</v>
      </c>
      <c r="B87" s="553" t="s">
        <v>105</v>
      </c>
      <c r="C87" s="553"/>
      <c r="D87" s="553"/>
      <c r="E87" s="553"/>
      <c r="F87" s="553"/>
      <c r="G87" s="553"/>
      <c r="H87" s="553"/>
      <c r="I87" s="71">
        <f xml:space="preserve"> I37*0.07%</f>
        <v>0.45265500000000003</v>
      </c>
    </row>
    <row r="88" spans="1:9" ht="13" x14ac:dyDescent="0.25">
      <c r="A88" s="120" t="s">
        <v>13</v>
      </c>
      <c r="B88" s="553" t="s">
        <v>103</v>
      </c>
      <c r="C88" s="553"/>
      <c r="D88" s="553"/>
      <c r="E88" s="553"/>
      <c r="F88" s="553"/>
      <c r="G88" s="553"/>
      <c r="H88" s="553"/>
      <c r="I88" s="25">
        <f>ROUND(H73*I87,2)</f>
        <v>0.17</v>
      </c>
    </row>
    <row r="89" spans="1:9" ht="13" x14ac:dyDescent="0.25">
      <c r="A89" s="578" t="s">
        <v>47</v>
      </c>
      <c r="B89" s="578"/>
      <c r="C89" s="578"/>
      <c r="D89" s="578"/>
      <c r="E89" s="578"/>
      <c r="F89" s="578"/>
      <c r="G89" s="578"/>
      <c r="H89" s="578"/>
      <c r="I89" s="25">
        <f>SUM(I87:I88)</f>
        <v>0.62265500000000007</v>
      </c>
    </row>
    <row r="90" spans="1:9" ht="14" x14ac:dyDescent="0.25">
      <c r="A90" s="581" t="s">
        <v>102</v>
      </c>
      <c r="B90" s="581"/>
      <c r="C90" s="581"/>
      <c r="D90" s="581"/>
      <c r="E90" s="581"/>
      <c r="F90" s="581"/>
      <c r="G90" s="581"/>
      <c r="H90" s="581"/>
      <c r="I90" s="581"/>
    </row>
    <row r="91" spans="1:9" ht="14" x14ac:dyDescent="0.25">
      <c r="A91" s="127" t="s">
        <v>70</v>
      </c>
      <c r="B91" s="581" t="s">
        <v>101</v>
      </c>
      <c r="C91" s="581"/>
      <c r="D91" s="581"/>
      <c r="E91" s="581"/>
      <c r="F91" s="581"/>
      <c r="G91" s="581"/>
      <c r="H91" s="581"/>
      <c r="I91" s="127" t="s">
        <v>16</v>
      </c>
    </row>
    <row r="92" spans="1:9" ht="13" x14ac:dyDescent="0.25">
      <c r="A92" s="120" t="s">
        <v>15</v>
      </c>
      <c r="B92" s="577" t="s">
        <v>100</v>
      </c>
      <c r="C92" s="577"/>
      <c r="D92" s="577"/>
      <c r="E92" s="577"/>
      <c r="F92" s="577"/>
      <c r="G92" s="577"/>
      <c r="H92" s="577"/>
      <c r="I92" s="72">
        <f>I37*0.42%</f>
        <v>2.7159299999999997</v>
      </c>
    </row>
    <row r="93" spans="1:9" ht="13" x14ac:dyDescent="0.25">
      <c r="A93" s="120" t="s">
        <v>13</v>
      </c>
      <c r="B93" s="577" t="s">
        <v>99</v>
      </c>
      <c r="C93" s="577"/>
      <c r="D93" s="577"/>
      <c r="E93" s="577"/>
      <c r="F93" s="577"/>
      <c r="G93" s="577"/>
      <c r="H93" s="577"/>
      <c r="I93" s="25">
        <f>I37*0.03%</f>
        <v>0.19399499999999997</v>
      </c>
    </row>
    <row r="94" spans="1:9" ht="13" x14ac:dyDescent="0.25">
      <c r="A94" s="120" t="s">
        <v>98</v>
      </c>
      <c r="B94" s="577" t="s">
        <v>97</v>
      </c>
      <c r="C94" s="577"/>
      <c r="D94" s="577"/>
      <c r="E94" s="577"/>
      <c r="F94" s="577"/>
      <c r="G94" s="577"/>
      <c r="H94" s="577"/>
      <c r="I94" s="25">
        <f>ROUND((0.08*0.4*0.05)*I37,2)</f>
        <v>1.03</v>
      </c>
    </row>
    <row r="95" spans="1:9" ht="13" x14ac:dyDescent="0.25">
      <c r="A95" s="120" t="s">
        <v>96</v>
      </c>
      <c r="B95" s="553" t="s">
        <v>95</v>
      </c>
      <c r="C95" s="553"/>
      <c r="D95" s="553"/>
      <c r="E95" s="553"/>
      <c r="F95" s="553"/>
      <c r="G95" s="553"/>
      <c r="H95" s="553"/>
      <c r="I95" s="71">
        <f>ROUND((1*0.08*0.1*0.05)*I37,2)</f>
        <v>0.26</v>
      </c>
    </row>
    <row r="96" spans="1:9" ht="13" x14ac:dyDescent="0.25">
      <c r="A96" s="120" t="s">
        <v>35</v>
      </c>
      <c r="B96" s="553" t="s">
        <v>190</v>
      </c>
      <c r="C96" s="553"/>
      <c r="D96" s="553"/>
      <c r="E96" s="553"/>
      <c r="F96" s="553"/>
      <c r="G96" s="553"/>
      <c r="H96" s="553"/>
      <c r="I96" s="25">
        <f xml:space="preserve"> I37*1.94%</f>
        <v>12.54501</v>
      </c>
    </row>
    <row r="97" spans="1:9" ht="13" x14ac:dyDescent="0.25">
      <c r="A97" s="120" t="s">
        <v>32</v>
      </c>
      <c r="B97" s="577" t="s">
        <v>93</v>
      </c>
      <c r="C97" s="577"/>
      <c r="D97" s="577"/>
      <c r="E97" s="577"/>
      <c r="F97" s="577"/>
      <c r="G97" s="577"/>
      <c r="H97" s="577"/>
      <c r="I97" s="25">
        <f>I96*36.8%</f>
        <v>4.6165636799999996</v>
      </c>
    </row>
    <row r="98" spans="1:9" ht="13" x14ac:dyDescent="0.25">
      <c r="A98" s="120" t="s">
        <v>92</v>
      </c>
      <c r="B98" s="577" t="s">
        <v>91</v>
      </c>
      <c r="C98" s="577"/>
      <c r="D98" s="577"/>
      <c r="E98" s="577"/>
      <c r="F98" s="577"/>
      <c r="G98" s="577"/>
      <c r="H98" s="577"/>
      <c r="I98" s="25">
        <f>ROUND(1*0.08*0.4*I37,2)</f>
        <v>20.69</v>
      </c>
    </row>
    <row r="99" spans="1:9" ht="13" x14ac:dyDescent="0.25">
      <c r="A99" s="120" t="s">
        <v>90</v>
      </c>
      <c r="B99" s="553" t="s">
        <v>89</v>
      </c>
      <c r="C99" s="553"/>
      <c r="D99" s="553"/>
      <c r="E99" s="553"/>
      <c r="F99" s="553"/>
      <c r="G99" s="553"/>
      <c r="H99" s="553"/>
      <c r="I99" s="25">
        <f>ROUND(1*0.08*0.1*I37,2)</f>
        <v>5.17</v>
      </c>
    </row>
    <row r="100" spans="1:9" ht="13" x14ac:dyDescent="0.25">
      <c r="A100" s="578" t="s">
        <v>47</v>
      </c>
      <c r="B100" s="578"/>
      <c r="C100" s="578"/>
      <c r="D100" s="578"/>
      <c r="E100" s="578"/>
      <c r="F100" s="578"/>
      <c r="G100" s="578"/>
      <c r="H100" s="578"/>
      <c r="I100" s="25">
        <f>SUM(I92:I99)</f>
        <v>47.221498679999996</v>
      </c>
    </row>
    <row r="101" spans="1:9" ht="14" x14ac:dyDescent="0.25">
      <c r="A101" s="554" t="s">
        <v>88</v>
      </c>
      <c r="B101" s="554"/>
      <c r="C101" s="554"/>
      <c r="D101" s="554"/>
      <c r="E101" s="554"/>
      <c r="F101" s="554"/>
      <c r="G101" s="554"/>
      <c r="H101" s="554"/>
      <c r="I101" s="554"/>
    </row>
    <row r="102" spans="1:9" ht="14" x14ac:dyDescent="0.3">
      <c r="A102" s="41" t="s">
        <v>68</v>
      </c>
      <c r="B102" s="581" t="s">
        <v>87</v>
      </c>
      <c r="C102" s="581"/>
      <c r="D102" s="581"/>
      <c r="E102" s="581"/>
      <c r="F102" s="581"/>
      <c r="G102" s="581"/>
      <c r="H102" s="581"/>
      <c r="I102" s="41" t="s">
        <v>16</v>
      </c>
    </row>
    <row r="103" spans="1:9" ht="13" x14ac:dyDescent="0.3">
      <c r="A103" s="118" t="s">
        <v>15</v>
      </c>
      <c r="B103" s="577" t="s">
        <v>86</v>
      </c>
      <c r="C103" s="577"/>
      <c r="D103" s="577"/>
      <c r="E103" s="577"/>
      <c r="F103" s="577"/>
      <c r="G103" s="577"/>
      <c r="H103" s="577"/>
      <c r="I103" s="25">
        <f>I37*8.33%</f>
        <v>53.865944999999996</v>
      </c>
    </row>
    <row r="104" spans="1:9" ht="13" x14ac:dyDescent="0.3">
      <c r="A104" s="118" t="s">
        <v>13</v>
      </c>
      <c r="B104" s="577" t="s">
        <v>191</v>
      </c>
      <c r="C104" s="577"/>
      <c r="D104" s="577"/>
      <c r="E104" s="577"/>
      <c r="F104" s="577"/>
      <c r="G104" s="577"/>
      <c r="H104" s="577"/>
      <c r="I104" s="40">
        <f>I37*1%</f>
        <v>6.4664999999999999</v>
      </c>
    </row>
    <row r="105" spans="1:9" ht="13" x14ac:dyDescent="0.3">
      <c r="A105" s="118" t="s">
        <v>12</v>
      </c>
      <c r="B105" s="577" t="s">
        <v>180</v>
      </c>
      <c r="C105" s="577"/>
      <c r="D105" s="577"/>
      <c r="E105" s="577"/>
      <c r="F105" s="577"/>
      <c r="G105" s="577"/>
      <c r="H105" s="577"/>
      <c r="I105" s="40">
        <f>I37*0.02%</f>
        <v>0.12933</v>
      </c>
    </row>
    <row r="106" spans="1:9" ht="13" x14ac:dyDescent="0.3">
      <c r="A106" s="118" t="s">
        <v>35</v>
      </c>
      <c r="B106" s="577" t="s">
        <v>192</v>
      </c>
      <c r="C106" s="577"/>
      <c r="D106" s="577"/>
      <c r="E106" s="577"/>
      <c r="F106" s="577"/>
      <c r="G106" s="577"/>
      <c r="H106" s="577"/>
      <c r="I106" s="40">
        <f>I37*0.05%</f>
        <v>0.32332499999999997</v>
      </c>
    </row>
    <row r="107" spans="1:9" ht="13" x14ac:dyDescent="0.3">
      <c r="A107" s="118" t="s">
        <v>32</v>
      </c>
      <c r="B107" s="577" t="s">
        <v>193</v>
      </c>
      <c r="C107" s="577"/>
      <c r="D107" s="577"/>
      <c r="E107" s="577"/>
      <c r="F107" s="577"/>
      <c r="G107" s="577"/>
      <c r="H107" s="577"/>
      <c r="I107" s="37">
        <f>I37*0.28%</f>
        <v>1.8106200000000001</v>
      </c>
    </row>
    <row r="108" spans="1:9" ht="13" x14ac:dyDescent="0.3">
      <c r="A108" s="118" t="s">
        <v>81</v>
      </c>
      <c r="B108" s="577" t="s">
        <v>65</v>
      </c>
      <c r="C108" s="577"/>
      <c r="D108" s="577"/>
      <c r="E108" s="577"/>
      <c r="F108" s="577"/>
      <c r="G108" s="577"/>
      <c r="H108" s="577"/>
      <c r="I108" s="37"/>
    </row>
    <row r="109" spans="1:9" ht="13" x14ac:dyDescent="0.3">
      <c r="A109" s="578" t="s">
        <v>80</v>
      </c>
      <c r="B109" s="578"/>
      <c r="C109" s="578"/>
      <c r="D109" s="578"/>
      <c r="E109" s="578"/>
      <c r="F109" s="578"/>
      <c r="G109" s="578"/>
      <c r="H109" s="578"/>
      <c r="I109" s="37">
        <f>SUM(I103:I108)</f>
        <v>62.595719999999993</v>
      </c>
    </row>
    <row r="110" spans="1:9" ht="13" x14ac:dyDescent="0.3">
      <c r="A110" s="121" t="s">
        <v>79</v>
      </c>
      <c r="B110" s="577" t="s">
        <v>78</v>
      </c>
      <c r="C110" s="577"/>
      <c r="D110" s="577"/>
      <c r="E110" s="577"/>
      <c r="F110" s="577"/>
      <c r="G110" s="577"/>
      <c r="H110" s="577"/>
      <c r="I110" s="37">
        <f>ROUND(H73*I109,2)</f>
        <v>23.04</v>
      </c>
    </row>
    <row r="111" spans="1:9" ht="13" x14ac:dyDescent="0.25">
      <c r="A111" s="578" t="s">
        <v>47</v>
      </c>
      <c r="B111" s="578"/>
      <c r="C111" s="578"/>
      <c r="D111" s="578"/>
      <c r="E111" s="578"/>
      <c r="F111" s="578"/>
      <c r="G111" s="578"/>
      <c r="H111" s="578"/>
      <c r="I111" s="25">
        <f>SUM(I109:I110)</f>
        <v>85.635719999999992</v>
      </c>
    </row>
    <row r="112" spans="1:9" ht="14" x14ac:dyDescent="0.25">
      <c r="A112" s="581" t="s">
        <v>77</v>
      </c>
      <c r="B112" s="581"/>
      <c r="C112" s="581"/>
      <c r="D112" s="581"/>
      <c r="E112" s="581"/>
      <c r="F112" s="581"/>
      <c r="G112" s="581"/>
      <c r="H112" s="581"/>
      <c r="I112" s="581"/>
    </row>
    <row r="113" spans="1:9" ht="14" x14ac:dyDescent="0.25">
      <c r="A113" s="127">
        <v>4</v>
      </c>
      <c r="B113" s="554" t="s">
        <v>34</v>
      </c>
      <c r="C113" s="554"/>
      <c r="D113" s="554"/>
      <c r="E113" s="554"/>
      <c r="F113" s="554"/>
      <c r="G113" s="554"/>
      <c r="H113" s="554"/>
      <c r="I113" s="127" t="s">
        <v>16</v>
      </c>
    </row>
    <row r="114" spans="1:9" ht="13" x14ac:dyDescent="0.25">
      <c r="A114" s="120" t="s">
        <v>76</v>
      </c>
      <c r="B114" s="553" t="s">
        <v>75</v>
      </c>
      <c r="C114" s="553"/>
      <c r="D114" s="553"/>
      <c r="E114" s="553"/>
      <c r="F114" s="553"/>
      <c r="G114" s="553"/>
      <c r="H114" s="553"/>
      <c r="I114" s="25">
        <f>I73</f>
        <v>237.96719999999996</v>
      </c>
    </row>
    <row r="115" spans="1:9" ht="13" x14ac:dyDescent="0.25">
      <c r="A115" s="120" t="s">
        <v>74</v>
      </c>
      <c r="B115" s="553" t="s">
        <v>73</v>
      </c>
      <c r="C115" s="553"/>
      <c r="D115" s="553"/>
      <c r="E115" s="553"/>
      <c r="F115" s="553"/>
      <c r="G115" s="553"/>
      <c r="H115" s="553"/>
      <c r="I115" s="25">
        <f>I83</f>
        <v>98.282814999999999</v>
      </c>
    </row>
    <row r="116" spans="1:9" ht="13" x14ac:dyDescent="0.25">
      <c r="A116" s="120" t="s">
        <v>72</v>
      </c>
      <c r="B116" s="553" t="s">
        <v>71</v>
      </c>
      <c r="C116" s="553"/>
      <c r="D116" s="553"/>
      <c r="E116" s="553"/>
      <c r="F116" s="553"/>
      <c r="G116" s="553"/>
      <c r="H116" s="553"/>
      <c r="I116" s="25">
        <f>I89</f>
        <v>0.62265500000000007</v>
      </c>
    </row>
    <row r="117" spans="1:9" ht="13" x14ac:dyDescent="0.25">
      <c r="A117" s="120" t="s">
        <v>70</v>
      </c>
      <c r="B117" s="553" t="s">
        <v>69</v>
      </c>
      <c r="C117" s="553"/>
      <c r="D117" s="553"/>
      <c r="E117" s="553"/>
      <c r="F117" s="553"/>
      <c r="G117" s="553"/>
      <c r="H117" s="553"/>
      <c r="I117" s="25">
        <f>I100</f>
        <v>47.221498679999996</v>
      </c>
    </row>
    <row r="118" spans="1:9" ht="13" x14ac:dyDescent="0.25">
      <c r="A118" s="120" t="s">
        <v>68</v>
      </c>
      <c r="B118" s="553" t="s">
        <v>67</v>
      </c>
      <c r="C118" s="553"/>
      <c r="D118" s="553"/>
      <c r="E118" s="553"/>
      <c r="F118" s="553"/>
      <c r="G118" s="553"/>
      <c r="H118" s="553"/>
      <c r="I118" s="25">
        <f>I111</f>
        <v>85.635719999999992</v>
      </c>
    </row>
    <row r="119" spans="1:9" ht="13" x14ac:dyDescent="0.25">
      <c r="A119" s="120" t="s">
        <v>66</v>
      </c>
      <c r="B119" s="553" t="s">
        <v>65</v>
      </c>
      <c r="C119" s="553"/>
      <c r="D119" s="553"/>
      <c r="E119" s="553"/>
      <c r="F119" s="553"/>
      <c r="G119" s="553"/>
      <c r="H119" s="553"/>
      <c r="I119" s="25"/>
    </row>
    <row r="120" spans="1:9" ht="13" x14ac:dyDescent="0.25">
      <c r="A120" s="578" t="s">
        <v>47</v>
      </c>
      <c r="B120" s="578"/>
      <c r="C120" s="578"/>
      <c r="D120" s="578"/>
      <c r="E120" s="578"/>
      <c r="F120" s="578"/>
      <c r="G120" s="578"/>
      <c r="H120" s="578"/>
      <c r="I120" s="25">
        <f>SUM(I114:I119)</f>
        <v>469.72988867999993</v>
      </c>
    </row>
    <row r="121" spans="1:9" ht="13" x14ac:dyDescent="0.25">
      <c r="A121" s="560" t="s">
        <v>64</v>
      </c>
      <c r="B121" s="560"/>
      <c r="C121" s="560"/>
      <c r="D121" s="560"/>
      <c r="E121" s="560"/>
      <c r="F121" s="560"/>
      <c r="G121" s="560"/>
      <c r="H121" s="560"/>
      <c r="I121" s="560"/>
    </row>
    <row r="122" spans="1:9" ht="14" x14ac:dyDescent="0.25">
      <c r="A122" s="127">
        <v>5</v>
      </c>
      <c r="B122" s="581" t="s">
        <v>63</v>
      </c>
      <c r="C122" s="581"/>
      <c r="D122" s="581"/>
      <c r="E122" s="581"/>
      <c r="F122" s="581"/>
      <c r="G122" s="581"/>
      <c r="H122" s="127" t="s">
        <v>62</v>
      </c>
      <c r="I122" s="34" t="s">
        <v>16</v>
      </c>
    </row>
    <row r="123" spans="1:9" ht="13" x14ac:dyDescent="0.25">
      <c r="A123" s="624" t="s">
        <v>61</v>
      </c>
      <c r="B123" s="624"/>
      <c r="C123" s="624"/>
      <c r="D123" s="624"/>
      <c r="E123" s="624"/>
      <c r="F123" s="624"/>
      <c r="G123" s="624"/>
      <c r="H123" s="33" t="s">
        <v>49</v>
      </c>
      <c r="I123" s="23">
        <f>SUM(I37+I49+I59+I120)</f>
        <v>1185.93988868</v>
      </c>
    </row>
    <row r="124" spans="1:9" ht="13" x14ac:dyDescent="0.25">
      <c r="A124" s="120" t="s">
        <v>15</v>
      </c>
      <c r="B124" s="574" t="s">
        <v>60</v>
      </c>
      <c r="C124" s="622"/>
      <c r="D124" s="622"/>
      <c r="E124" s="622"/>
      <c r="F124" s="622"/>
      <c r="G124" s="623"/>
      <c r="H124" s="32"/>
      <c r="I124" s="25">
        <v>24.29</v>
      </c>
    </row>
    <row r="125" spans="1:9" ht="13" x14ac:dyDescent="0.25">
      <c r="A125" s="624" t="s">
        <v>59</v>
      </c>
      <c r="B125" s="624"/>
      <c r="C125" s="624"/>
      <c r="D125" s="624"/>
      <c r="E125" s="624"/>
      <c r="F125" s="624"/>
      <c r="G125" s="624"/>
      <c r="H125" s="31" t="s">
        <v>49</v>
      </c>
      <c r="I125" s="23">
        <f>SUM(I37+I49+I59+I120+I124)</f>
        <v>1210.2298886799999</v>
      </c>
    </row>
    <row r="126" spans="1:9" ht="13" x14ac:dyDescent="0.25">
      <c r="A126" s="120" t="s">
        <v>13</v>
      </c>
      <c r="B126" s="574" t="s">
        <v>58</v>
      </c>
      <c r="C126" s="622"/>
      <c r="D126" s="622"/>
      <c r="E126" s="622"/>
      <c r="F126" s="622"/>
      <c r="G126" s="623"/>
      <c r="H126" s="32"/>
      <c r="I126" s="25">
        <v>50</v>
      </c>
    </row>
    <row r="127" spans="1:9" ht="13" x14ac:dyDescent="0.25">
      <c r="A127" s="624" t="s">
        <v>57</v>
      </c>
      <c r="B127" s="624"/>
      <c r="C127" s="624"/>
      <c r="D127" s="624"/>
      <c r="E127" s="624"/>
      <c r="F127" s="624"/>
      <c r="G127" s="624"/>
      <c r="H127" s="31" t="s">
        <v>49</v>
      </c>
      <c r="I127" s="23">
        <f>SUM(I37+I49+I59+I120+I124+I126)</f>
        <v>1260.2298886799999</v>
      </c>
    </row>
    <row r="128" spans="1:9" ht="13" x14ac:dyDescent="0.25">
      <c r="A128" s="120" t="s">
        <v>12</v>
      </c>
      <c r="B128" s="577" t="s">
        <v>56</v>
      </c>
      <c r="C128" s="577"/>
      <c r="D128" s="577"/>
      <c r="E128" s="577"/>
      <c r="F128" s="577"/>
      <c r="G128" s="577"/>
      <c r="H128" s="30" t="s">
        <v>49</v>
      </c>
      <c r="I128" s="28"/>
    </row>
    <row r="129" spans="1:9" ht="13" x14ac:dyDescent="0.25">
      <c r="A129" s="120"/>
      <c r="B129" s="577" t="s">
        <v>55</v>
      </c>
      <c r="C129" s="577"/>
      <c r="D129" s="577"/>
      <c r="E129" s="577"/>
      <c r="F129" s="577"/>
      <c r="G129" s="577"/>
      <c r="H129" s="30" t="s">
        <v>49</v>
      </c>
      <c r="I129" s="28" t="s">
        <v>49</v>
      </c>
    </row>
    <row r="130" spans="1:9" ht="13" x14ac:dyDescent="0.25">
      <c r="A130" s="120"/>
      <c r="B130" s="583" t="s">
        <v>54</v>
      </c>
      <c r="C130" s="583"/>
      <c r="D130" s="583"/>
      <c r="E130" s="583"/>
      <c r="F130" s="583"/>
      <c r="G130" s="583"/>
      <c r="H130" s="26">
        <v>0.03</v>
      </c>
      <c r="I130" s="25">
        <v>40.5</v>
      </c>
    </row>
    <row r="131" spans="1:9" ht="13" x14ac:dyDescent="0.25">
      <c r="A131" s="120"/>
      <c r="B131" s="583" t="s">
        <v>53</v>
      </c>
      <c r="C131" s="583"/>
      <c r="D131" s="583"/>
      <c r="E131" s="583"/>
      <c r="F131" s="583"/>
      <c r="G131" s="583"/>
      <c r="H131" s="26">
        <v>6.4999999999999997E-3</v>
      </c>
      <c r="I131" s="25">
        <v>8.77</v>
      </c>
    </row>
    <row r="132" spans="1:9" ht="13" x14ac:dyDescent="0.25">
      <c r="A132" s="120"/>
      <c r="B132" s="582" t="s">
        <v>52</v>
      </c>
      <c r="C132" s="582"/>
      <c r="D132" s="582"/>
      <c r="E132" s="582"/>
      <c r="F132" s="582"/>
      <c r="G132" s="582"/>
      <c r="H132" s="29" t="s">
        <v>49</v>
      </c>
      <c r="I132" s="28"/>
    </row>
    <row r="133" spans="1:9" ht="13" x14ac:dyDescent="0.25">
      <c r="A133" s="120"/>
      <c r="B133" s="584" t="s">
        <v>51</v>
      </c>
      <c r="C133" s="584"/>
      <c r="D133" s="584"/>
      <c r="E133" s="584"/>
      <c r="F133" s="584"/>
      <c r="G133" s="584"/>
      <c r="H133" s="29" t="s">
        <v>49</v>
      </c>
      <c r="I133" s="28" t="s">
        <v>49</v>
      </c>
    </row>
    <row r="134" spans="1:9" ht="13" x14ac:dyDescent="0.25">
      <c r="A134" s="120"/>
      <c r="B134" s="573" t="s">
        <v>50</v>
      </c>
      <c r="C134" s="573"/>
      <c r="D134" s="573"/>
      <c r="E134" s="573"/>
      <c r="F134" s="573"/>
      <c r="G134" s="573"/>
      <c r="H134" s="29" t="s">
        <v>49</v>
      </c>
      <c r="I134" s="28" t="s">
        <v>49</v>
      </c>
    </row>
    <row r="135" spans="1:9" ht="13" x14ac:dyDescent="0.25">
      <c r="A135" s="120"/>
      <c r="B135" s="625" t="s">
        <v>228</v>
      </c>
      <c r="C135" s="583"/>
      <c r="D135" s="583"/>
      <c r="E135" s="583"/>
      <c r="F135" s="583"/>
      <c r="G135" s="583"/>
      <c r="H135" s="26">
        <v>0.03</v>
      </c>
      <c r="I135" s="25">
        <v>40.5</v>
      </c>
    </row>
    <row r="136" spans="1:9" ht="13" x14ac:dyDescent="0.25">
      <c r="A136" s="578" t="s">
        <v>47</v>
      </c>
      <c r="B136" s="578"/>
      <c r="C136" s="578"/>
      <c r="D136" s="578"/>
      <c r="E136" s="578"/>
      <c r="F136" s="578"/>
      <c r="G136" s="578"/>
      <c r="H136" s="578"/>
      <c r="I136" s="25">
        <f>I124+I126+I130+I131+I135</f>
        <v>164.06</v>
      </c>
    </row>
    <row r="137" spans="1:9" ht="13" x14ac:dyDescent="0.25">
      <c r="A137" s="578"/>
      <c r="B137" s="578"/>
      <c r="C137" s="578"/>
      <c r="D137" s="578"/>
      <c r="E137" s="578"/>
      <c r="F137" s="578"/>
      <c r="G137" s="578"/>
      <c r="H137" s="578"/>
      <c r="I137" s="578"/>
    </row>
    <row r="138" spans="1:9" ht="13" x14ac:dyDescent="0.25">
      <c r="A138" s="589" t="s">
        <v>46</v>
      </c>
      <c r="B138" s="589"/>
      <c r="C138" s="589"/>
      <c r="D138" s="589"/>
      <c r="E138" s="589"/>
      <c r="F138" s="589"/>
      <c r="G138" s="589"/>
      <c r="H138" s="24">
        <f>SUM(H130:H135)</f>
        <v>6.6500000000000004E-2</v>
      </c>
      <c r="I138" s="23">
        <f>SUM(I130:I135)</f>
        <v>89.77</v>
      </c>
    </row>
    <row r="139" spans="1:9" x14ac:dyDescent="0.25">
      <c r="A139" s="590" t="s">
        <v>45</v>
      </c>
      <c r="B139" s="590"/>
      <c r="C139" s="591" t="s">
        <v>44</v>
      </c>
      <c r="D139" s="591"/>
      <c r="E139" s="591"/>
      <c r="F139" s="591"/>
      <c r="G139" s="591"/>
      <c r="H139" s="591"/>
      <c r="I139" s="591"/>
    </row>
    <row r="140" spans="1:9" x14ac:dyDescent="0.25">
      <c r="A140" s="590"/>
      <c r="B140" s="590"/>
      <c r="C140" s="592" t="s">
        <v>43</v>
      </c>
      <c r="D140" s="592"/>
      <c r="E140" s="592"/>
      <c r="F140" s="592"/>
      <c r="G140" s="592"/>
      <c r="H140" s="592"/>
      <c r="I140" s="592"/>
    </row>
    <row r="141" spans="1:9" x14ac:dyDescent="0.25">
      <c r="A141" s="590"/>
      <c r="B141" s="590"/>
      <c r="C141" s="593" t="s">
        <v>42</v>
      </c>
      <c r="D141" s="593"/>
      <c r="E141" s="593"/>
      <c r="F141" s="593"/>
      <c r="G141" s="593"/>
      <c r="H141" s="593"/>
      <c r="I141" s="593"/>
    </row>
    <row r="142" spans="1:9" x14ac:dyDescent="0.25">
      <c r="A142" s="585"/>
      <c r="B142" s="585"/>
      <c r="C142" s="585"/>
      <c r="D142" s="585"/>
      <c r="E142" s="585"/>
      <c r="F142" s="585"/>
      <c r="G142" s="585"/>
      <c r="H142" s="585"/>
      <c r="I142" s="585"/>
    </row>
    <row r="143" spans="1:9" ht="13" x14ac:dyDescent="0.25">
      <c r="A143" s="553" t="s">
        <v>41</v>
      </c>
      <c r="B143" s="553"/>
      <c r="C143" s="553"/>
      <c r="D143" s="553"/>
      <c r="E143" s="553"/>
      <c r="F143" s="553"/>
      <c r="G143" s="553"/>
      <c r="H143" s="553"/>
      <c r="I143" s="553"/>
    </row>
    <row r="144" spans="1:9" ht="13" x14ac:dyDescent="0.25">
      <c r="A144" s="578"/>
      <c r="B144" s="578"/>
      <c r="C144" s="578"/>
      <c r="D144" s="578"/>
      <c r="E144" s="578"/>
      <c r="F144" s="578"/>
      <c r="G144" s="578"/>
      <c r="H144" s="578"/>
      <c r="I144" s="578"/>
    </row>
    <row r="145" spans="1:9" ht="15.5" x14ac:dyDescent="0.25">
      <c r="A145" s="586" t="s">
        <v>40</v>
      </c>
      <c r="B145" s="586"/>
      <c r="C145" s="586"/>
      <c r="D145" s="586"/>
      <c r="E145" s="586"/>
      <c r="F145" s="586"/>
      <c r="G145" s="586"/>
      <c r="H145" s="586"/>
      <c r="I145" s="586"/>
    </row>
    <row r="146" spans="1:9" ht="14" x14ac:dyDescent="0.25">
      <c r="A146" s="587" t="s">
        <v>39</v>
      </c>
      <c r="B146" s="587"/>
      <c r="C146" s="587"/>
      <c r="D146" s="587"/>
      <c r="E146" s="587"/>
      <c r="F146" s="587"/>
      <c r="G146" s="587"/>
      <c r="H146" s="587"/>
      <c r="I146" s="119" t="s">
        <v>16</v>
      </c>
    </row>
    <row r="147" spans="1:9" ht="13" x14ac:dyDescent="0.25">
      <c r="A147" s="123" t="s">
        <v>15</v>
      </c>
      <c r="B147" s="588" t="s">
        <v>38</v>
      </c>
      <c r="C147" s="588"/>
      <c r="D147" s="588"/>
      <c r="E147" s="588"/>
      <c r="F147" s="588"/>
      <c r="G147" s="588"/>
      <c r="H147" s="588"/>
      <c r="I147" s="20">
        <f>I37</f>
        <v>646.65</v>
      </c>
    </row>
    <row r="148" spans="1:9" ht="13" x14ac:dyDescent="0.25">
      <c r="A148" s="123" t="s">
        <v>13</v>
      </c>
      <c r="B148" s="588" t="s">
        <v>37</v>
      </c>
      <c r="C148" s="588"/>
      <c r="D148" s="588"/>
      <c r="E148" s="588"/>
      <c r="F148" s="588"/>
      <c r="G148" s="588"/>
      <c r="H148" s="588"/>
      <c r="I148" s="20">
        <f>I49</f>
        <v>64.56</v>
      </c>
    </row>
    <row r="149" spans="1:9" ht="13" x14ac:dyDescent="0.25">
      <c r="A149" s="123" t="s">
        <v>12</v>
      </c>
      <c r="B149" s="588" t="s">
        <v>36</v>
      </c>
      <c r="C149" s="588"/>
      <c r="D149" s="588"/>
      <c r="E149" s="588"/>
      <c r="F149" s="588"/>
      <c r="G149" s="588"/>
      <c r="H149" s="588"/>
      <c r="I149" s="20">
        <f>I59</f>
        <v>5</v>
      </c>
    </row>
    <row r="150" spans="1:9" ht="13" x14ac:dyDescent="0.25">
      <c r="A150" s="123" t="s">
        <v>35</v>
      </c>
      <c r="B150" s="588" t="s">
        <v>34</v>
      </c>
      <c r="C150" s="588"/>
      <c r="D150" s="588"/>
      <c r="E150" s="588"/>
      <c r="F150" s="588"/>
      <c r="G150" s="588"/>
      <c r="H150" s="588"/>
      <c r="I150" s="20">
        <f>I120</f>
        <v>469.72988867999993</v>
      </c>
    </row>
    <row r="151" spans="1:9" ht="13" x14ac:dyDescent="0.25">
      <c r="A151" s="598" t="s">
        <v>33</v>
      </c>
      <c r="B151" s="598"/>
      <c r="C151" s="598"/>
      <c r="D151" s="598"/>
      <c r="E151" s="598"/>
      <c r="F151" s="598"/>
      <c r="G151" s="598"/>
      <c r="H151" s="598"/>
      <c r="I151" s="20">
        <f>SUM(I147:I150)</f>
        <v>1185.93988868</v>
      </c>
    </row>
    <row r="152" spans="1:9" ht="13" x14ac:dyDescent="0.25">
      <c r="A152" s="21" t="s">
        <v>32</v>
      </c>
      <c r="B152" s="588" t="s">
        <v>31</v>
      </c>
      <c r="C152" s="588"/>
      <c r="D152" s="588"/>
      <c r="E152" s="588"/>
      <c r="F152" s="588"/>
      <c r="G152" s="588"/>
      <c r="H152" s="588"/>
      <c r="I152" s="20">
        <v>164.06</v>
      </c>
    </row>
    <row r="153" spans="1:9" ht="13" x14ac:dyDescent="0.25">
      <c r="A153" s="598" t="s">
        <v>30</v>
      </c>
      <c r="B153" s="598"/>
      <c r="C153" s="598"/>
      <c r="D153" s="598"/>
      <c r="E153" s="598"/>
      <c r="F153" s="598"/>
      <c r="G153" s="598"/>
      <c r="H153" s="598"/>
      <c r="I153" s="20">
        <v>1350</v>
      </c>
    </row>
    <row r="154" spans="1:9" ht="14.5" x14ac:dyDescent="0.25">
      <c r="A154" s="594" t="s">
        <v>29</v>
      </c>
      <c r="B154" s="594"/>
      <c r="C154" s="594"/>
      <c r="D154" s="594"/>
      <c r="E154" s="594"/>
      <c r="F154" s="594"/>
      <c r="G154" s="594"/>
      <c r="H154" s="594"/>
      <c r="I154" s="594"/>
    </row>
    <row r="155" spans="1:9" ht="15.5" x14ac:dyDescent="0.25">
      <c r="A155" s="586" t="s">
        <v>28</v>
      </c>
      <c r="B155" s="586"/>
      <c r="C155" s="586"/>
      <c r="D155" s="586"/>
      <c r="E155" s="586"/>
      <c r="F155" s="586"/>
      <c r="G155" s="586"/>
      <c r="H155" s="586"/>
      <c r="I155" s="586"/>
    </row>
    <row r="156" spans="1:9" ht="69" x14ac:dyDescent="0.25">
      <c r="A156" s="595" t="s">
        <v>27</v>
      </c>
      <c r="B156" s="595"/>
      <c r="C156" s="580" t="s">
        <v>26</v>
      </c>
      <c r="D156" s="580"/>
      <c r="E156" s="19" t="s">
        <v>25</v>
      </c>
      <c r="F156" s="580" t="s">
        <v>24</v>
      </c>
      <c r="G156" s="580"/>
      <c r="H156" s="119" t="s">
        <v>23</v>
      </c>
      <c r="I156" s="119" t="s">
        <v>22</v>
      </c>
    </row>
    <row r="157" spans="1:9" x14ac:dyDescent="0.25">
      <c r="A157" s="621" t="s">
        <v>229</v>
      </c>
      <c r="B157" s="596"/>
      <c r="C157" s="619">
        <v>1350</v>
      </c>
      <c r="D157" s="597"/>
      <c r="E157" s="18">
        <v>3</v>
      </c>
      <c r="F157" s="619">
        <v>1350</v>
      </c>
      <c r="G157" s="597"/>
      <c r="H157" s="16">
        <v>2</v>
      </c>
      <c r="I157" s="124">
        <v>4050</v>
      </c>
    </row>
    <row r="158" spans="1:9" ht="13" x14ac:dyDescent="0.25">
      <c r="A158" s="603" t="s">
        <v>20</v>
      </c>
      <c r="B158" s="603"/>
      <c r="C158" s="603"/>
      <c r="D158" s="603"/>
      <c r="E158" s="603"/>
      <c r="F158" s="603"/>
      <c r="G158" s="603"/>
      <c r="H158" s="603"/>
      <c r="I158" s="124">
        <v>4050</v>
      </c>
    </row>
    <row r="159" spans="1:9" ht="15.5" x14ac:dyDescent="0.25">
      <c r="A159" s="586" t="s">
        <v>19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15.5" x14ac:dyDescent="0.25">
      <c r="A160" s="586" t="s">
        <v>18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3" x14ac:dyDescent="0.25">
      <c r="A161" s="580" t="s">
        <v>17</v>
      </c>
      <c r="B161" s="580"/>
      <c r="C161" s="580"/>
      <c r="D161" s="580"/>
      <c r="E161" s="580"/>
      <c r="F161" s="580"/>
      <c r="G161" s="580"/>
      <c r="H161" s="580"/>
      <c r="I161" s="119" t="s">
        <v>16</v>
      </c>
    </row>
    <row r="162" spans="1:9" x14ac:dyDescent="0.25">
      <c r="A162" s="122" t="s">
        <v>15</v>
      </c>
      <c r="B162" s="583" t="s">
        <v>14</v>
      </c>
      <c r="C162" s="583"/>
      <c r="D162" s="583"/>
      <c r="E162" s="583"/>
      <c r="F162" s="583"/>
      <c r="G162" s="583"/>
      <c r="H162" s="583"/>
      <c r="I162" s="16">
        <v>20</v>
      </c>
    </row>
    <row r="163" spans="1:9" x14ac:dyDescent="0.25">
      <c r="A163" s="122" t="s">
        <v>13</v>
      </c>
      <c r="B163" s="583" t="s">
        <v>9</v>
      </c>
      <c r="C163" s="583"/>
      <c r="D163" s="583"/>
      <c r="E163" s="583"/>
      <c r="F163" s="583"/>
      <c r="G163" s="583"/>
      <c r="H163" s="583"/>
      <c r="I163" s="124">
        <v>4050</v>
      </c>
    </row>
    <row r="164" spans="1:9" x14ac:dyDescent="0.25">
      <c r="A164" s="122" t="s">
        <v>12</v>
      </c>
      <c r="B164" s="583" t="s">
        <v>11</v>
      </c>
      <c r="C164" s="583"/>
      <c r="D164" s="583"/>
      <c r="E164" s="583"/>
      <c r="F164" s="583"/>
      <c r="G164" s="583"/>
      <c r="H164" s="583"/>
      <c r="I164" s="124">
        <v>81000</v>
      </c>
    </row>
    <row r="165" spans="1:9" x14ac:dyDescent="0.25">
      <c r="A165" s="599"/>
      <c r="B165" s="599"/>
      <c r="C165" s="599"/>
      <c r="D165" s="599"/>
      <c r="E165" s="599"/>
      <c r="F165" s="599"/>
      <c r="G165" s="599"/>
      <c r="H165" s="599"/>
      <c r="I165" s="599"/>
    </row>
    <row r="166" spans="1:9" x14ac:dyDescent="0.25">
      <c r="A166" s="596" t="s">
        <v>10</v>
      </c>
      <c r="B166" s="596"/>
      <c r="C166" s="596"/>
      <c r="D166" s="596"/>
      <c r="E166" s="596"/>
      <c r="F166" s="596"/>
      <c r="G166" s="596"/>
      <c r="H166" s="596"/>
      <c r="I166" s="596"/>
    </row>
    <row r="167" spans="1:9" ht="13" x14ac:dyDescent="0.3">
      <c r="A167" s="13"/>
      <c r="B167" s="13"/>
      <c r="C167" s="13"/>
      <c r="D167" s="13"/>
      <c r="E167" s="13"/>
      <c r="F167" s="13"/>
      <c r="G167" s="13"/>
      <c r="H167" s="12"/>
      <c r="I167" s="12"/>
    </row>
    <row r="168" spans="1:9" ht="13" x14ac:dyDescent="0.3">
      <c r="A168" s="600"/>
      <c r="B168" s="600"/>
      <c r="C168" s="600"/>
      <c r="D168" s="600"/>
      <c r="E168" s="600"/>
      <c r="F168" s="600"/>
      <c r="G168" s="600"/>
      <c r="H168" s="600"/>
      <c r="I168" s="600"/>
    </row>
    <row r="169" spans="1:9" ht="18" x14ac:dyDescent="0.25">
      <c r="A169" s="601" t="s">
        <v>9</v>
      </c>
      <c r="B169" s="601"/>
      <c r="C169" s="601"/>
      <c r="D169" s="601"/>
      <c r="E169" s="601"/>
      <c r="F169" s="601"/>
      <c r="G169" s="602">
        <v>4050</v>
      </c>
      <c r="H169" s="602"/>
      <c r="I169" s="602"/>
    </row>
    <row r="170" spans="1:9" ht="18" x14ac:dyDescent="0.4">
      <c r="A170" s="607"/>
      <c r="B170" s="607"/>
      <c r="C170" s="607"/>
      <c r="D170" s="607"/>
      <c r="E170" s="607"/>
      <c r="F170" s="607"/>
      <c r="G170" s="607"/>
      <c r="H170" s="607"/>
      <c r="I170" s="607"/>
    </row>
    <row r="171" spans="1:9" ht="18" x14ac:dyDescent="0.25">
      <c r="A171" s="601" t="s">
        <v>8</v>
      </c>
      <c r="B171" s="601"/>
      <c r="C171" s="601"/>
      <c r="D171" s="601"/>
      <c r="E171" s="601"/>
      <c r="F171" s="601"/>
      <c r="G171" s="608">
        <f>H16</f>
        <v>20</v>
      </c>
      <c r="H171" s="608"/>
      <c r="I171" s="608"/>
    </row>
    <row r="172" spans="1:9" ht="18" x14ac:dyDescent="0.25">
      <c r="A172" s="609"/>
      <c r="B172" s="609"/>
      <c r="C172" s="609"/>
      <c r="D172" s="609"/>
      <c r="E172" s="609"/>
      <c r="F172" s="609"/>
      <c r="G172" s="609"/>
      <c r="H172" s="609"/>
      <c r="I172" s="609"/>
    </row>
    <row r="173" spans="1:9" ht="18" x14ac:dyDescent="0.25">
      <c r="A173" s="610" t="s">
        <v>7</v>
      </c>
      <c r="B173" s="610"/>
      <c r="C173" s="610"/>
      <c r="D173" s="610"/>
      <c r="E173" s="610"/>
      <c r="F173" s="610"/>
      <c r="G173" s="611">
        <v>81000</v>
      </c>
      <c r="H173" s="611"/>
      <c r="I173" s="611"/>
    </row>
    <row r="174" spans="1:9" ht="13" x14ac:dyDescent="0.25">
      <c r="A174" s="570"/>
      <c r="B174" s="570"/>
      <c r="C174" s="570"/>
      <c r="D174" s="570"/>
      <c r="E174" s="570"/>
      <c r="F174" s="570"/>
      <c r="G174" s="570"/>
      <c r="H174" s="570"/>
      <c r="I174" s="570"/>
    </row>
    <row r="175" spans="1:9" ht="13" x14ac:dyDescent="0.25">
      <c r="A175" s="604" t="s">
        <v>207</v>
      </c>
      <c r="B175" s="604"/>
      <c r="C175" s="604"/>
      <c r="D175" s="604"/>
      <c r="E175" s="604"/>
      <c r="F175" s="604"/>
      <c r="G175" s="604"/>
      <c r="H175" s="604"/>
      <c r="I175" s="604"/>
    </row>
    <row r="176" spans="1:9" x14ac:dyDescent="0.25">
      <c r="A176" s="560" t="s">
        <v>5</v>
      </c>
      <c r="B176" s="560"/>
      <c r="C176" s="560"/>
      <c r="D176" s="560"/>
      <c r="E176" s="560"/>
      <c r="F176" s="560"/>
      <c r="G176" s="560"/>
      <c r="H176" s="580" t="s">
        <v>4</v>
      </c>
      <c r="I176" s="580"/>
    </row>
    <row r="177" spans="1:9" x14ac:dyDescent="0.25">
      <c r="A177" s="560"/>
      <c r="B177" s="560"/>
      <c r="C177" s="560"/>
      <c r="D177" s="560"/>
      <c r="E177" s="560"/>
      <c r="F177" s="560"/>
      <c r="G177" s="560"/>
      <c r="H177" s="580"/>
      <c r="I177" s="580"/>
    </row>
    <row r="178" spans="1:9" x14ac:dyDescent="0.25">
      <c r="A178" s="620" t="s">
        <v>215</v>
      </c>
      <c r="B178" s="605"/>
      <c r="C178" s="605"/>
      <c r="D178" s="605"/>
      <c r="E178" s="605"/>
      <c r="F178" s="605"/>
      <c r="G178" s="605"/>
      <c r="H178" s="606">
        <v>1</v>
      </c>
      <c r="I178" s="606"/>
    </row>
    <row r="179" spans="1:9" x14ac:dyDescent="0.25">
      <c r="A179" s="616"/>
      <c r="B179" s="616"/>
      <c r="C179" s="616"/>
      <c r="D179" s="616"/>
      <c r="E179" s="616"/>
      <c r="F179" s="616"/>
      <c r="G179" s="616"/>
      <c r="H179" s="616"/>
      <c r="I179" s="616"/>
    </row>
    <row r="180" spans="1:9" x14ac:dyDescent="0.25">
      <c r="A180" s="616"/>
      <c r="B180" s="616"/>
      <c r="C180" s="616"/>
      <c r="D180" s="616"/>
      <c r="E180" s="616"/>
      <c r="F180" s="616"/>
      <c r="G180" s="616"/>
      <c r="H180" s="616"/>
      <c r="I180" s="616"/>
    </row>
    <row r="181" spans="1:9" ht="13" x14ac:dyDescent="0.25">
      <c r="A181" s="617" t="s">
        <v>206</v>
      </c>
      <c r="B181" s="617"/>
      <c r="C181" s="617"/>
      <c r="D181" s="617"/>
      <c r="E181" s="617"/>
      <c r="F181" s="617"/>
      <c r="G181" s="617"/>
      <c r="H181" s="617"/>
      <c r="I181" s="617"/>
    </row>
    <row r="182" spans="1:9" ht="13" x14ac:dyDescent="0.25">
      <c r="A182" s="580" t="s">
        <v>1</v>
      </c>
      <c r="B182" s="580"/>
      <c r="C182" s="580"/>
      <c r="D182" s="580"/>
      <c r="E182" s="580"/>
      <c r="F182" s="580"/>
      <c r="G182" s="580"/>
      <c r="H182" s="580" t="s">
        <v>0</v>
      </c>
      <c r="I182" s="580"/>
    </row>
    <row r="183" spans="1:9" ht="14" x14ac:dyDescent="0.3">
      <c r="A183" s="618"/>
      <c r="B183" s="618"/>
      <c r="C183" s="618"/>
      <c r="D183" s="618"/>
      <c r="E183" s="618"/>
      <c r="F183" s="618"/>
      <c r="G183" s="618"/>
      <c r="H183" s="580"/>
      <c r="I183" s="580"/>
    </row>
  </sheetData>
  <mergeCells count="194">
    <mergeCell ref="A179:I180"/>
    <mergeCell ref="A181:I181"/>
    <mergeCell ref="A182:G182"/>
    <mergeCell ref="H182:I182"/>
    <mergeCell ref="A183:G183"/>
    <mergeCell ref="H183:I183"/>
    <mergeCell ref="A174:I174"/>
    <mergeCell ref="A175:I175"/>
    <mergeCell ref="A176:G177"/>
    <mergeCell ref="H176:I177"/>
    <mergeCell ref="A178:G178"/>
    <mergeCell ref="H178:I178"/>
    <mergeCell ref="A170:I170"/>
    <mergeCell ref="A171:F171"/>
    <mergeCell ref="G171:I171"/>
    <mergeCell ref="A172:I172"/>
    <mergeCell ref="A173:F173"/>
    <mergeCell ref="G173:I173"/>
    <mergeCell ref="B164:H164"/>
    <mergeCell ref="A165:I165"/>
    <mergeCell ref="A166:I166"/>
    <mergeCell ref="A168:I168"/>
    <mergeCell ref="A169:F169"/>
    <mergeCell ref="G169:I169"/>
    <mergeCell ref="A158:H158"/>
    <mergeCell ref="A159:I159"/>
    <mergeCell ref="A160:I160"/>
    <mergeCell ref="A161:H161"/>
    <mergeCell ref="B162:H162"/>
    <mergeCell ref="B163:H163"/>
    <mergeCell ref="A155:I155"/>
    <mergeCell ref="A156:B156"/>
    <mergeCell ref="C156:D156"/>
    <mergeCell ref="F156:G156"/>
    <mergeCell ref="A157:B157"/>
    <mergeCell ref="C157:D157"/>
    <mergeCell ref="F157:G157"/>
    <mergeCell ref="B149:H149"/>
    <mergeCell ref="B150:H150"/>
    <mergeCell ref="A151:H151"/>
    <mergeCell ref="B152:H152"/>
    <mergeCell ref="A153:H153"/>
    <mergeCell ref="A154:I154"/>
    <mergeCell ref="A143:I143"/>
    <mergeCell ref="A144:I144"/>
    <mergeCell ref="A145:I145"/>
    <mergeCell ref="A146:H146"/>
    <mergeCell ref="B147:H147"/>
    <mergeCell ref="B148:H148"/>
    <mergeCell ref="A138:G138"/>
    <mergeCell ref="A139:B141"/>
    <mergeCell ref="C139:I139"/>
    <mergeCell ref="C140:I140"/>
    <mergeCell ref="C141:I141"/>
    <mergeCell ref="A142:I142"/>
    <mergeCell ref="B132:G132"/>
    <mergeCell ref="B133:G133"/>
    <mergeCell ref="B134:G134"/>
    <mergeCell ref="B135:G135"/>
    <mergeCell ref="A136:H136"/>
    <mergeCell ref="A137:I137"/>
    <mergeCell ref="B126:G126"/>
    <mergeCell ref="A127:G127"/>
    <mergeCell ref="B128:G128"/>
    <mergeCell ref="B129:G129"/>
    <mergeCell ref="B130:G130"/>
    <mergeCell ref="B131:G131"/>
    <mergeCell ref="A120:H120"/>
    <mergeCell ref="A121:I121"/>
    <mergeCell ref="B122:G122"/>
    <mergeCell ref="A123:G123"/>
    <mergeCell ref="B124:G124"/>
    <mergeCell ref="A125:G125"/>
    <mergeCell ref="B114:H114"/>
    <mergeCell ref="B115:H115"/>
    <mergeCell ref="B116:H116"/>
    <mergeCell ref="B117:H117"/>
    <mergeCell ref="B118:H118"/>
    <mergeCell ref="B119:H119"/>
    <mergeCell ref="B108:H108"/>
    <mergeCell ref="A109:H109"/>
    <mergeCell ref="B110:H110"/>
    <mergeCell ref="A111:H111"/>
    <mergeCell ref="A112:I112"/>
    <mergeCell ref="B113:H113"/>
    <mergeCell ref="B102:H102"/>
    <mergeCell ref="B103:H103"/>
    <mergeCell ref="B104:H104"/>
    <mergeCell ref="B105:H105"/>
    <mergeCell ref="B106:H106"/>
    <mergeCell ref="B107:H107"/>
    <mergeCell ref="B96:H96"/>
    <mergeCell ref="B97:H97"/>
    <mergeCell ref="B98:H98"/>
    <mergeCell ref="B99:H99"/>
    <mergeCell ref="A100:H100"/>
    <mergeCell ref="A101:I101"/>
    <mergeCell ref="A90:I90"/>
    <mergeCell ref="B91:H91"/>
    <mergeCell ref="B92:H92"/>
    <mergeCell ref="B93:H93"/>
    <mergeCell ref="B94:H94"/>
    <mergeCell ref="B95:H95"/>
    <mergeCell ref="A84:I84"/>
    <mergeCell ref="A85:I85"/>
    <mergeCell ref="B86:H86"/>
    <mergeCell ref="B87:H87"/>
    <mergeCell ref="B88:H88"/>
    <mergeCell ref="A89:H89"/>
    <mergeCell ref="B78:H78"/>
    <mergeCell ref="B79:H79"/>
    <mergeCell ref="B80:H80"/>
    <mergeCell ref="A81:H81"/>
    <mergeCell ref="B82:H82"/>
    <mergeCell ref="A83:H83"/>
    <mergeCell ref="B71:G71"/>
    <mergeCell ref="B72:G72"/>
    <mergeCell ref="A73:G73"/>
    <mergeCell ref="A75:I75"/>
    <mergeCell ref="A76:I76"/>
    <mergeCell ref="A77:I77"/>
    <mergeCell ref="B65:G65"/>
    <mergeCell ref="B66:G66"/>
    <mergeCell ref="B67:G67"/>
    <mergeCell ref="B68:G68"/>
    <mergeCell ref="B69:G69"/>
    <mergeCell ref="B70:G70"/>
    <mergeCell ref="B58:H58"/>
    <mergeCell ref="A59:H59"/>
    <mergeCell ref="A60:I60"/>
    <mergeCell ref="A61:I61"/>
    <mergeCell ref="A63:I63"/>
    <mergeCell ref="B64:G64"/>
    <mergeCell ref="A52:I52"/>
    <mergeCell ref="A53:I53"/>
    <mergeCell ref="B54:H54"/>
    <mergeCell ref="B55:H55"/>
    <mergeCell ref="B56:H56"/>
    <mergeCell ref="B57:H57"/>
    <mergeCell ref="B46:H46"/>
    <mergeCell ref="B47:H47"/>
    <mergeCell ref="B48:H48"/>
    <mergeCell ref="B49:H49"/>
    <mergeCell ref="A50:I50"/>
    <mergeCell ref="A51:I51"/>
    <mergeCell ref="B40:H40"/>
    <mergeCell ref="B41:G41"/>
    <mergeCell ref="B42:G42"/>
    <mergeCell ref="B43:H43"/>
    <mergeCell ref="B44:G44"/>
    <mergeCell ref="B45:H45"/>
    <mergeCell ref="B34:H34"/>
    <mergeCell ref="B35:H35"/>
    <mergeCell ref="B36:H36"/>
    <mergeCell ref="A37:H37"/>
    <mergeCell ref="A38:I38"/>
    <mergeCell ref="B39:H39"/>
    <mergeCell ref="B28:G28"/>
    <mergeCell ref="B29:H29"/>
    <mergeCell ref="B30:G30"/>
    <mergeCell ref="B31:G31"/>
    <mergeCell ref="B32:H32"/>
    <mergeCell ref="B33:H33"/>
    <mergeCell ref="B23:G23"/>
    <mergeCell ref="H23:I23"/>
    <mergeCell ref="A24:I24"/>
    <mergeCell ref="A25:I25"/>
    <mergeCell ref="A26:I26"/>
    <mergeCell ref="A27:I27"/>
    <mergeCell ref="A19:I19"/>
    <mergeCell ref="B20:G20"/>
    <mergeCell ref="H20:I20"/>
    <mergeCell ref="B21:G21"/>
    <mergeCell ref="H21:I21"/>
    <mergeCell ref="B22:G22"/>
    <mergeCell ref="H22:I22"/>
    <mergeCell ref="B15:G15"/>
    <mergeCell ref="H15:I15"/>
    <mergeCell ref="B16:G16"/>
    <mergeCell ref="H16:I16"/>
    <mergeCell ref="A17:I17"/>
    <mergeCell ref="A18:I18"/>
    <mergeCell ref="A10:I10"/>
    <mergeCell ref="A12:I12"/>
    <mergeCell ref="B13:G13"/>
    <mergeCell ref="H13:I13"/>
    <mergeCell ref="B14:G14"/>
    <mergeCell ref="H14:I14"/>
    <mergeCell ref="A6:I6"/>
    <mergeCell ref="A7:I7"/>
    <mergeCell ref="A8:E8"/>
    <mergeCell ref="F8:I8"/>
    <mergeCell ref="A9:E9"/>
    <mergeCell ref="F9:I9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I185"/>
  <sheetViews>
    <sheetView topLeftCell="A111" workbookViewId="0">
      <selection activeCell="M141" sqref="M141"/>
    </sheetView>
  </sheetViews>
  <sheetFormatPr defaultRowHeight="12.5" x14ac:dyDescent="0.25"/>
  <cols>
    <col min="4" max="4" width="25.54296875" customWidth="1"/>
    <col min="8" max="8" width="32.453125" customWidth="1"/>
    <col min="9" max="9" width="46.1796875" customWidth="1"/>
  </cols>
  <sheetData>
    <row r="3" spans="1:9" ht="13" thickBot="1" x14ac:dyDescent="0.3"/>
    <row r="4" spans="1:9" ht="13" x14ac:dyDescent="0.3">
      <c r="A4" s="147" t="s">
        <v>224</v>
      </c>
      <c r="B4" s="148"/>
      <c r="C4" s="148"/>
      <c r="D4" s="149"/>
    </row>
    <row r="5" spans="1:9" ht="13" x14ac:dyDescent="0.3">
      <c r="A5" s="150" t="s">
        <v>221</v>
      </c>
      <c r="B5" s="146"/>
      <c r="C5" s="146"/>
      <c r="D5" s="151"/>
    </row>
    <row r="6" spans="1:9" ht="13" x14ac:dyDescent="0.3">
      <c r="A6" s="150" t="s">
        <v>222</v>
      </c>
      <c r="B6" s="146"/>
      <c r="C6" s="146"/>
      <c r="D6" s="151"/>
    </row>
    <row r="7" spans="1:9" ht="13.5" thickBot="1" x14ac:dyDescent="0.35">
      <c r="A7" s="152" t="s">
        <v>223</v>
      </c>
      <c r="B7" s="153"/>
      <c r="C7" s="153"/>
      <c r="D7" s="154"/>
    </row>
    <row r="8" spans="1:9" ht="23" x14ac:dyDescent="0.25">
      <c r="A8" s="557" t="s">
        <v>178</v>
      </c>
      <c r="B8" s="557"/>
      <c r="C8" s="557"/>
      <c r="D8" s="557"/>
      <c r="E8" s="557"/>
      <c r="F8" s="557"/>
      <c r="G8" s="557"/>
      <c r="H8" s="557"/>
      <c r="I8" s="557"/>
    </row>
    <row r="9" spans="1:9" ht="23" x14ac:dyDescent="0.25">
      <c r="A9" s="558"/>
      <c r="B9" s="558"/>
      <c r="C9" s="558"/>
      <c r="D9" s="558"/>
      <c r="E9" s="558"/>
      <c r="F9" s="558"/>
      <c r="G9" s="558"/>
      <c r="H9" s="558"/>
      <c r="I9" s="558"/>
    </row>
    <row r="10" spans="1:9" ht="13" x14ac:dyDescent="0.25">
      <c r="A10" s="553" t="s">
        <v>182</v>
      </c>
      <c r="B10" s="553"/>
      <c r="C10" s="553"/>
      <c r="D10" s="553"/>
      <c r="E10" s="553"/>
      <c r="F10" s="556"/>
      <c r="G10" s="556"/>
      <c r="H10" s="556"/>
      <c r="I10" s="556"/>
    </row>
    <row r="11" spans="1:9" ht="13" x14ac:dyDescent="0.25">
      <c r="A11" s="553" t="s">
        <v>175</v>
      </c>
      <c r="B11" s="553"/>
      <c r="C11" s="553"/>
      <c r="D11" s="553"/>
      <c r="E11" s="553"/>
      <c r="F11" s="556"/>
      <c r="G11" s="556"/>
      <c r="H11" s="556"/>
      <c r="I11" s="556"/>
    </row>
    <row r="12" spans="1:9" ht="13" x14ac:dyDescent="0.25">
      <c r="A12" s="553" t="s">
        <v>181</v>
      </c>
      <c r="B12" s="553"/>
      <c r="C12" s="553"/>
      <c r="D12" s="553"/>
      <c r="E12" s="553"/>
      <c r="F12" s="553"/>
      <c r="G12" s="553"/>
      <c r="H12" s="553"/>
      <c r="I12" s="553"/>
    </row>
    <row r="13" spans="1:9" ht="13" x14ac:dyDescent="0.25">
      <c r="A13" s="132"/>
      <c r="B13" s="136"/>
      <c r="C13" s="136"/>
      <c r="D13" s="136"/>
      <c r="E13" s="136"/>
      <c r="F13" s="136"/>
      <c r="G13" s="136"/>
      <c r="H13" s="136"/>
      <c r="I13" s="136"/>
    </row>
    <row r="14" spans="1:9" ht="14" x14ac:dyDescent="0.25">
      <c r="A14" s="554" t="s">
        <v>172</v>
      </c>
      <c r="B14" s="554"/>
      <c r="C14" s="554"/>
      <c r="D14" s="554"/>
      <c r="E14" s="554"/>
      <c r="F14" s="554"/>
      <c r="G14" s="554"/>
      <c r="H14" s="554"/>
      <c r="I14" s="554"/>
    </row>
    <row r="15" spans="1:9" ht="13" x14ac:dyDescent="0.25">
      <c r="A15" s="139" t="s">
        <v>15</v>
      </c>
      <c r="B15" s="553" t="s">
        <v>171</v>
      </c>
      <c r="C15" s="553"/>
      <c r="D15" s="553"/>
      <c r="E15" s="553"/>
      <c r="F15" s="553"/>
      <c r="G15" s="553"/>
      <c r="H15" s="555">
        <v>40809</v>
      </c>
      <c r="I15" s="555"/>
    </row>
    <row r="16" spans="1:9" ht="13" x14ac:dyDescent="0.25">
      <c r="A16" s="139" t="s">
        <v>13</v>
      </c>
      <c r="B16" s="553" t="s">
        <v>169</v>
      </c>
      <c r="C16" s="553"/>
      <c r="D16" s="553"/>
      <c r="E16" s="553"/>
      <c r="F16" s="553"/>
      <c r="G16" s="553"/>
      <c r="H16" s="556" t="s">
        <v>230</v>
      </c>
      <c r="I16" s="556"/>
    </row>
    <row r="17" spans="1:9" ht="13" x14ac:dyDescent="0.25">
      <c r="A17" s="139" t="s">
        <v>12</v>
      </c>
      <c r="B17" s="553" t="s">
        <v>167</v>
      </c>
      <c r="C17" s="553"/>
      <c r="D17" s="553"/>
      <c r="E17" s="553"/>
      <c r="F17" s="553"/>
      <c r="G17" s="553"/>
      <c r="H17" s="556" t="s">
        <v>226</v>
      </c>
      <c r="I17" s="556"/>
    </row>
    <row r="18" spans="1:9" ht="13" x14ac:dyDescent="0.25">
      <c r="A18" s="139" t="s">
        <v>35</v>
      </c>
      <c r="B18" s="553" t="s">
        <v>165</v>
      </c>
      <c r="C18" s="553"/>
      <c r="D18" s="553"/>
      <c r="E18" s="553"/>
      <c r="F18" s="553"/>
      <c r="G18" s="553"/>
      <c r="H18" s="556"/>
      <c r="I18" s="556"/>
    </row>
    <row r="19" spans="1:9" ht="13" x14ac:dyDescent="0.25">
      <c r="A19" s="560"/>
      <c r="B19" s="560"/>
      <c r="C19" s="560"/>
      <c r="D19" s="560"/>
      <c r="E19" s="560"/>
      <c r="F19" s="560"/>
      <c r="G19" s="560"/>
      <c r="H19" s="560"/>
      <c r="I19" s="560"/>
    </row>
    <row r="20" spans="1:9" ht="14" x14ac:dyDescent="0.25">
      <c r="A20" s="554" t="s">
        <v>164</v>
      </c>
      <c r="B20" s="554"/>
      <c r="C20" s="554"/>
      <c r="D20" s="554"/>
      <c r="E20" s="554"/>
      <c r="F20" s="554"/>
      <c r="G20" s="554"/>
      <c r="H20" s="554"/>
      <c r="I20" s="554"/>
    </row>
    <row r="21" spans="1:9" ht="14" x14ac:dyDescent="0.25">
      <c r="A21" s="554" t="s">
        <v>163</v>
      </c>
      <c r="B21" s="554"/>
      <c r="C21" s="554"/>
      <c r="D21" s="554"/>
      <c r="E21" s="554"/>
      <c r="F21" s="554"/>
      <c r="G21" s="554"/>
      <c r="H21" s="554"/>
      <c r="I21" s="554"/>
    </row>
    <row r="22" spans="1:9" ht="13" x14ac:dyDescent="0.25">
      <c r="A22" s="139">
        <v>1</v>
      </c>
      <c r="B22" s="553" t="s">
        <v>162</v>
      </c>
      <c r="C22" s="553"/>
      <c r="D22" s="553"/>
      <c r="E22" s="553"/>
      <c r="F22" s="553"/>
      <c r="G22" s="553"/>
      <c r="H22" s="565" t="s">
        <v>185</v>
      </c>
      <c r="I22" s="565"/>
    </row>
    <row r="23" spans="1:9" ht="13" x14ac:dyDescent="0.25">
      <c r="A23" s="139">
        <v>2</v>
      </c>
      <c r="B23" s="553" t="s">
        <v>161</v>
      </c>
      <c r="C23" s="553"/>
      <c r="D23" s="553"/>
      <c r="E23" s="553"/>
      <c r="F23" s="553"/>
      <c r="G23" s="553"/>
      <c r="H23" s="565">
        <v>572</v>
      </c>
      <c r="I23" s="565"/>
    </row>
    <row r="24" spans="1:9" ht="14" x14ac:dyDescent="0.25">
      <c r="A24" s="139">
        <v>3</v>
      </c>
      <c r="B24" s="553" t="s">
        <v>160</v>
      </c>
      <c r="C24" s="553"/>
      <c r="D24" s="553"/>
      <c r="E24" s="553"/>
      <c r="F24" s="553"/>
      <c r="G24" s="553"/>
      <c r="H24" s="561" t="s">
        <v>185</v>
      </c>
      <c r="I24" s="561"/>
    </row>
    <row r="25" spans="1:9" ht="13" x14ac:dyDescent="0.25">
      <c r="A25" s="139">
        <v>4</v>
      </c>
      <c r="B25" s="553" t="s">
        <v>159</v>
      </c>
      <c r="C25" s="553"/>
      <c r="D25" s="553"/>
      <c r="E25" s="553"/>
      <c r="F25" s="553"/>
      <c r="G25" s="553"/>
      <c r="H25" s="562" t="s">
        <v>226</v>
      </c>
      <c r="I25" s="562"/>
    </row>
    <row r="26" spans="1:9" x14ac:dyDescent="0.25">
      <c r="A26" s="563"/>
      <c r="B26" s="563"/>
      <c r="C26" s="563"/>
      <c r="D26" s="563"/>
      <c r="E26" s="563"/>
      <c r="F26" s="563"/>
      <c r="G26" s="563"/>
      <c r="H26" s="563"/>
      <c r="I26" s="563"/>
    </row>
    <row r="27" spans="1:9" x14ac:dyDescent="0.25">
      <c r="A27" s="564" t="s">
        <v>157</v>
      </c>
      <c r="B27" s="564"/>
      <c r="C27" s="564"/>
      <c r="D27" s="564"/>
      <c r="E27" s="564"/>
      <c r="F27" s="564"/>
      <c r="G27" s="564"/>
      <c r="H27" s="564"/>
      <c r="I27" s="564"/>
    </row>
    <row r="28" spans="1:9" ht="13" x14ac:dyDescent="0.3">
      <c r="A28" s="567"/>
      <c r="B28" s="567"/>
      <c r="C28" s="567"/>
      <c r="D28" s="567"/>
      <c r="E28" s="567"/>
      <c r="F28" s="567"/>
      <c r="G28" s="567"/>
      <c r="H28" s="567"/>
      <c r="I28" s="567"/>
    </row>
    <row r="29" spans="1:9" ht="13" x14ac:dyDescent="0.25">
      <c r="A29" s="568" t="s">
        <v>156</v>
      </c>
      <c r="B29" s="568"/>
      <c r="C29" s="568"/>
      <c r="D29" s="568"/>
      <c r="E29" s="568"/>
      <c r="F29" s="568"/>
      <c r="G29" s="568"/>
      <c r="H29" s="568"/>
      <c r="I29" s="568"/>
    </row>
    <row r="30" spans="1:9" ht="14" x14ac:dyDescent="0.25">
      <c r="A30" s="63">
        <v>1</v>
      </c>
      <c r="B30" s="569" t="s">
        <v>155</v>
      </c>
      <c r="C30" s="569"/>
      <c r="D30" s="569"/>
      <c r="E30" s="569"/>
      <c r="F30" s="569"/>
      <c r="G30" s="569"/>
      <c r="H30" s="64" t="s">
        <v>62</v>
      </c>
      <c r="I30" s="63" t="s">
        <v>154</v>
      </c>
    </row>
    <row r="31" spans="1:9" ht="13" x14ac:dyDescent="0.25">
      <c r="A31" s="139" t="s">
        <v>15</v>
      </c>
      <c r="B31" s="553" t="s">
        <v>186</v>
      </c>
      <c r="C31" s="553"/>
      <c r="D31" s="553"/>
      <c r="E31" s="553"/>
      <c r="F31" s="553"/>
      <c r="G31" s="553"/>
      <c r="H31" s="553"/>
      <c r="I31" s="60">
        <v>390</v>
      </c>
    </row>
    <row r="32" spans="1:9" ht="13" x14ac:dyDescent="0.25">
      <c r="A32" s="139" t="s">
        <v>13</v>
      </c>
      <c r="B32" s="570" t="s">
        <v>152</v>
      </c>
      <c r="C32" s="570"/>
      <c r="D32" s="570"/>
      <c r="E32" s="570"/>
      <c r="F32" s="570"/>
      <c r="G32" s="570"/>
      <c r="H32" s="30"/>
      <c r="I32" s="60"/>
    </row>
    <row r="33" spans="1:9" ht="13" x14ac:dyDescent="0.25">
      <c r="A33" s="139" t="s">
        <v>12</v>
      </c>
      <c r="B33" s="571" t="s">
        <v>202</v>
      </c>
      <c r="C33" s="571"/>
      <c r="D33" s="571"/>
      <c r="E33" s="571"/>
      <c r="F33" s="571"/>
      <c r="G33" s="571"/>
      <c r="H33" s="61"/>
      <c r="I33" s="60"/>
    </row>
    <row r="34" spans="1:9" ht="13" x14ac:dyDescent="0.25">
      <c r="A34" s="139" t="s">
        <v>35</v>
      </c>
      <c r="B34" s="553" t="s">
        <v>150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139" t="s">
        <v>32</v>
      </c>
      <c r="B35" s="553" t="s">
        <v>149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139" t="s">
        <v>81</v>
      </c>
      <c r="B36" s="553" t="s">
        <v>148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139" t="s">
        <v>79</v>
      </c>
      <c r="B37" s="553" t="s">
        <v>147</v>
      </c>
      <c r="C37" s="553"/>
      <c r="D37" s="553"/>
      <c r="E37" s="553"/>
      <c r="F37" s="553"/>
      <c r="G37" s="553"/>
      <c r="H37" s="553"/>
      <c r="I37" s="60"/>
    </row>
    <row r="38" spans="1:9" ht="13" x14ac:dyDescent="0.25">
      <c r="A38" s="139" t="s">
        <v>114</v>
      </c>
      <c r="B38" s="553" t="s">
        <v>145</v>
      </c>
      <c r="C38" s="553"/>
      <c r="D38" s="553"/>
      <c r="E38" s="553"/>
      <c r="F38" s="553"/>
      <c r="G38" s="553"/>
      <c r="H38" s="553"/>
      <c r="I38" s="60"/>
    </row>
    <row r="39" spans="1:9" ht="14" x14ac:dyDescent="0.25">
      <c r="A39" s="566" t="s">
        <v>144</v>
      </c>
      <c r="B39" s="566"/>
      <c r="C39" s="566"/>
      <c r="D39" s="566"/>
      <c r="E39" s="566"/>
      <c r="F39" s="566"/>
      <c r="G39" s="566"/>
      <c r="H39" s="566"/>
      <c r="I39" s="59">
        <f>SUM(I31:I38)</f>
        <v>390</v>
      </c>
    </row>
    <row r="40" spans="1:9" ht="13" x14ac:dyDescent="0.25">
      <c r="A40" s="560" t="s">
        <v>143</v>
      </c>
      <c r="B40" s="560"/>
      <c r="C40" s="560"/>
      <c r="D40" s="560"/>
      <c r="E40" s="560"/>
      <c r="F40" s="560"/>
      <c r="G40" s="560"/>
      <c r="H40" s="560"/>
      <c r="I40" s="560"/>
    </row>
    <row r="41" spans="1:9" ht="14" x14ac:dyDescent="0.25">
      <c r="A41" s="140">
        <v>2</v>
      </c>
      <c r="B41" s="554" t="s">
        <v>142</v>
      </c>
      <c r="C41" s="554"/>
      <c r="D41" s="554"/>
      <c r="E41" s="554"/>
      <c r="F41" s="554"/>
      <c r="G41" s="554"/>
      <c r="H41" s="554"/>
      <c r="I41" s="133" t="s">
        <v>16</v>
      </c>
    </row>
    <row r="42" spans="1:9" ht="13" x14ac:dyDescent="0.25">
      <c r="A42" s="134" t="s">
        <v>15</v>
      </c>
      <c r="B42" s="573"/>
      <c r="C42" s="573"/>
      <c r="D42" s="573"/>
      <c r="E42" s="573"/>
      <c r="F42" s="573"/>
      <c r="G42" s="573"/>
      <c r="H42" s="573"/>
      <c r="I42" s="25">
        <v>101.64</v>
      </c>
    </row>
    <row r="43" spans="1:9" ht="13" x14ac:dyDescent="0.25">
      <c r="A43" s="134"/>
      <c r="B43" s="572" t="s">
        <v>140</v>
      </c>
      <c r="C43" s="572"/>
      <c r="D43" s="572"/>
      <c r="E43" s="572"/>
      <c r="F43" s="572"/>
      <c r="G43" s="572"/>
      <c r="H43" s="57">
        <v>2.7</v>
      </c>
      <c r="I43" s="28" t="s">
        <v>49</v>
      </c>
    </row>
    <row r="44" spans="1:9" ht="13" x14ac:dyDescent="0.25">
      <c r="A44" s="134"/>
      <c r="B44" s="576" t="s">
        <v>231</v>
      </c>
      <c r="C44" s="576"/>
      <c r="D44" s="576"/>
      <c r="E44" s="576"/>
      <c r="F44" s="576"/>
      <c r="G44" s="576"/>
      <c r="H44" s="58"/>
      <c r="I44" s="28"/>
    </row>
    <row r="45" spans="1:9" ht="13" x14ac:dyDescent="0.25">
      <c r="A45" s="134" t="s">
        <v>13</v>
      </c>
      <c r="B45" s="573" t="s">
        <v>188</v>
      </c>
      <c r="C45" s="573"/>
      <c r="D45" s="573"/>
      <c r="E45" s="573"/>
      <c r="F45" s="573"/>
      <c r="G45" s="573"/>
      <c r="H45" s="573"/>
      <c r="I45" s="25"/>
    </row>
    <row r="46" spans="1:9" ht="13" x14ac:dyDescent="0.25">
      <c r="A46" s="134"/>
      <c r="B46" s="572" t="s">
        <v>204</v>
      </c>
      <c r="C46" s="572"/>
      <c r="D46" s="572"/>
      <c r="E46" s="572"/>
      <c r="F46" s="572"/>
      <c r="G46" s="572"/>
      <c r="H46" s="57">
        <v>184</v>
      </c>
      <c r="I46" s="28" t="s">
        <v>49</v>
      </c>
    </row>
    <row r="47" spans="1:9" ht="13" x14ac:dyDescent="0.25">
      <c r="A47" s="134" t="s">
        <v>12</v>
      </c>
      <c r="B47" s="573" t="s">
        <v>136</v>
      </c>
      <c r="C47" s="573"/>
      <c r="D47" s="573"/>
      <c r="E47" s="573"/>
      <c r="F47" s="573"/>
      <c r="G47" s="573"/>
      <c r="H47" s="573"/>
      <c r="I47" s="25"/>
    </row>
    <row r="48" spans="1:9" ht="13" x14ac:dyDescent="0.25">
      <c r="A48" s="134" t="s">
        <v>35</v>
      </c>
      <c r="B48" s="574" t="s">
        <v>135</v>
      </c>
      <c r="C48" s="574"/>
      <c r="D48" s="574"/>
      <c r="E48" s="574"/>
      <c r="F48" s="574"/>
      <c r="G48" s="574"/>
      <c r="H48" s="574"/>
      <c r="I48" s="20">
        <v>0</v>
      </c>
    </row>
    <row r="49" spans="1:9" ht="13" x14ac:dyDescent="0.25">
      <c r="A49" s="134" t="s">
        <v>32</v>
      </c>
      <c r="B49" s="574" t="s">
        <v>134</v>
      </c>
      <c r="C49" s="574"/>
      <c r="D49" s="574"/>
      <c r="E49" s="574"/>
      <c r="F49" s="574"/>
      <c r="G49" s="574"/>
      <c r="H49" s="574"/>
      <c r="I49" s="25">
        <v>5</v>
      </c>
    </row>
    <row r="50" spans="1:9" ht="13" x14ac:dyDescent="0.25">
      <c r="A50" s="134" t="s">
        <v>81</v>
      </c>
      <c r="B50" s="574" t="s">
        <v>65</v>
      </c>
      <c r="C50" s="574"/>
      <c r="D50" s="574"/>
      <c r="E50" s="574"/>
      <c r="F50" s="574"/>
      <c r="G50" s="574"/>
      <c r="H50" s="574"/>
      <c r="I50" s="20">
        <v>0</v>
      </c>
    </row>
    <row r="51" spans="1:9" ht="13" x14ac:dyDescent="0.25">
      <c r="A51" s="135"/>
      <c r="B51" s="575" t="s">
        <v>133</v>
      </c>
      <c r="C51" s="575"/>
      <c r="D51" s="575"/>
      <c r="E51" s="575"/>
      <c r="F51" s="575"/>
      <c r="G51" s="575"/>
      <c r="H51" s="575"/>
      <c r="I51" s="25">
        <f>SUM(I42:I50)</f>
        <v>106.64</v>
      </c>
    </row>
    <row r="52" spans="1:9" ht="13" x14ac:dyDescent="0.25">
      <c r="A52" s="560"/>
      <c r="B52" s="560"/>
      <c r="C52" s="560"/>
      <c r="D52" s="560"/>
      <c r="E52" s="560"/>
      <c r="F52" s="560"/>
      <c r="G52" s="560"/>
      <c r="H52" s="560"/>
      <c r="I52" s="560"/>
    </row>
    <row r="53" spans="1:9" ht="13" x14ac:dyDescent="0.25">
      <c r="A53" s="580" t="s">
        <v>132</v>
      </c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/>
      <c r="B54" s="580"/>
      <c r="C54" s="580"/>
      <c r="D54" s="580"/>
      <c r="E54" s="580"/>
      <c r="F54" s="580"/>
      <c r="G54" s="580"/>
      <c r="H54" s="580"/>
      <c r="I54" s="580"/>
    </row>
    <row r="55" spans="1:9" ht="13" x14ac:dyDescent="0.25">
      <c r="A55" s="580" t="s">
        <v>131</v>
      </c>
      <c r="B55" s="580"/>
      <c r="C55" s="580"/>
      <c r="D55" s="580"/>
      <c r="E55" s="580"/>
      <c r="F55" s="580"/>
      <c r="G55" s="580"/>
      <c r="H55" s="580"/>
      <c r="I55" s="580"/>
    </row>
    <row r="56" spans="1:9" ht="14" x14ac:dyDescent="0.25">
      <c r="A56" s="140">
        <v>3</v>
      </c>
      <c r="B56" s="554" t="s">
        <v>130</v>
      </c>
      <c r="C56" s="554"/>
      <c r="D56" s="554"/>
      <c r="E56" s="554"/>
      <c r="F56" s="554"/>
      <c r="G56" s="554"/>
      <c r="H56" s="554"/>
      <c r="I56" s="140" t="s">
        <v>16</v>
      </c>
    </row>
    <row r="57" spans="1:9" ht="13" x14ac:dyDescent="0.25">
      <c r="A57" s="134" t="s">
        <v>15</v>
      </c>
      <c r="B57" s="553" t="s">
        <v>129</v>
      </c>
      <c r="C57" s="553"/>
      <c r="D57" s="553"/>
      <c r="E57" s="553"/>
      <c r="F57" s="553"/>
      <c r="G57" s="553"/>
      <c r="H57" s="553"/>
      <c r="I57" s="25">
        <v>5</v>
      </c>
    </row>
    <row r="58" spans="1:9" ht="13" x14ac:dyDescent="0.25">
      <c r="A58" s="134" t="s">
        <v>13</v>
      </c>
      <c r="B58" s="553" t="s">
        <v>128</v>
      </c>
      <c r="C58" s="553"/>
      <c r="D58" s="553"/>
      <c r="E58" s="553"/>
      <c r="F58" s="553"/>
      <c r="G58" s="553"/>
      <c r="H58" s="553"/>
      <c r="I58" s="20" t="s">
        <v>126</v>
      </c>
    </row>
    <row r="59" spans="1:9" ht="13" x14ac:dyDescent="0.25">
      <c r="A59" s="134" t="s">
        <v>12</v>
      </c>
      <c r="B59" s="577" t="s">
        <v>127</v>
      </c>
      <c r="C59" s="577"/>
      <c r="D59" s="577"/>
      <c r="E59" s="577"/>
      <c r="F59" s="577"/>
      <c r="G59" s="577"/>
      <c r="H59" s="577"/>
      <c r="I59" s="20" t="s">
        <v>126</v>
      </c>
    </row>
    <row r="60" spans="1:9" ht="13" x14ac:dyDescent="0.25">
      <c r="A60" s="134" t="s">
        <v>35</v>
      </c>
      <c r="B60" s="553" t="s">
        <v>65</v>
      </c>
      <c r="C60" s="553"/>
      <c r="D60" s="553"/>
      <c r="E60" s="553"/>
      <c r="F60" s="553"/>
      <c r="G60" s="553"/>
      <c r="H60" s="553"/>
      <c r="I60" s="20">
        <v>0</v>
      </c>
    </row>
    <row r="61" spans="1:9" ht="13" x14ac:dyDescent="0.25">
      <c r="A61" s="578" t="s">
        <v>125</v>
      </c>
      <c r="B61" s="578"/>
      <c r="C61" s="578"/>
      <c r="D61" s="578"/>
      <c r="E61" s="578"/>
      <c r="F61" s="578"/>
      <c r="G61" s="578"/>
      <c r="H61" s="578"/>
      <c r="I61" s="20">
        <f>SUM(I57:I60)</f>
        <v>5</v>
      </c>
    </row>
    <row r="62" spans="1:9" ht="18" x14ac:dyDescent="0.25">
      <c r="A62" s="579"/>
      <c r="B62" s="579"/>
      <c r="C62" s="579"/>
      <c r="D62" s="579"/>
      <c r="E62" s="579"/>
      <c r="F62" s="579"/>
      <c r="G62" s="579"/>
      <c r="H62" s="579"/>
      <c r="I62" s="579"/>
    </row>
    <row r="63" spans="1:9" x14ac:dyDescent="0.25">
      <c r="A63" s="564" t="s">
        <v>124</v>
      </c>
      <c r="B63" s="564"/>
      <c r="C63" s="564"/>
      <c r="D63" s="564"/>
      <c r="E63" s="564"/>
      <c r="F63" s="564"/>
      <c r="G63" s="564"/>
      <c r="H63" s="564"/>
      <c r="I63" s="564"/>
    </row>
    <row r="64" spans="1:9" ht="18" x14ac:dyDescent="0.25">
      <c r="A64" s="55"/>
      <c r="B64" s="54"/>
      <c r="C64" s="54"/>
      <c r="D64" s="54"/>
      <c r="E64" s="54"/>
      <c r="F64" s="54"/>
      <c r="G64" s="54"/>
      <c r="H64" s="54"/>
      <c r="I64" s="53"/>
    </row>
    <row r="65" spans="1:9" ht="13" x14ac:dyDescent="0.25">
      <c r="A65" s="568" t="s">
        <v>123</v>
      </c>
      <c r="B65" s="568"/>
      <c r="C65" s="568"/>
      <c r="D65" s="568"/>
      <c r="E65" s="568"/>
      <c r="F65" s="568"/>
      <c r="G65" s="568"/>
      <c r="H65" s="568"/>
      <c r="I65" s="568"/>
    </row>
    <row r="66" spans="1:9" ht="14" x14ac:dyDescent="0.25">
      <c r="A66" s="52" t="s">
        <v>76</v>
      </c>
      <c r="B66" s="554" t="s">
        <v>122</v>
      </c>
      <c r="C66" s="554"/>
      <c r="D66" s="554"/>
      <c r="E66" s="554"/>
      <c r="F66" s="554"/>
      <c r="G66" s="554"/>
      <c r="H66" s="133" t="s">
        <v>62</v>
      </c>
      <c r="I66" s="133" t="s">
        <v>16</v>
      </c>
    </row>
    <row r="67" spans="1:9" ht="13" x14ac:dyDescent="0.25">
      <c r="A67" s="50" t="s">
        <v>15</v>
      </c>
      <c r="B67" s="553" t="s">
        <v>121</v>
      </c>
      <c r="C67" s="553"/>
      <c r="D67" s="553"/>
      <c r="E67" s="553"/>
      <c r="F67" s="553"/>
      <c r="G67" s="553"/>
      <c r="H67" s="32">
        <v>0.2</v>
      </c>
      <c r="I67" s="49">
        <f>I39*20%</f>
        <v>78</v>
      </c>
    </row>
    <row r="68" spans="1:9" ht="13" x14ac:dyDescent="0.25">
      <c r="A68" s="50" t="s">
        <v>13</v>
      </c>
      <c r="B68" s="553" t="s">
        <v>120</v>
      </c>
      <c r="C68" s="553"/>
      <c r="D68" s="553"/>
      <c r="E68" s="553"/>
      <c r="F68" s="553"/>
      <c r="G68" s="553"/>
      <c r="H68" s="32">
        <v>1.4999999999999999E-2</v>
      </c>
      <c r="I68" s="49">
        <f>I39*1.5%</f>
        <v>5.85</v>
      </c>
    </row>
    <row r="69" spans="1:9" ht="13" x14ac:dyDescent="0.25">
      <c r="A69" s="50" t="s">
        <v>12</v>
      </c>
      <c r="B69" s="553" t="s">
        <v>119</v>
      </c>
      <c r="C69" s="553"/>
      <c r="D69" s="553"/>
      <c r="E69" s="553"/>
      <c r="F69" s="553"/>
      <c r="G69" s="553"/>
      <c r="H69" s="32">
        <v>0.01</v>
      </c>
      <c r="I69" s="49">
        <f>I39*1%</f>
        <v>3.9</v>
      </c>
    </row>
    <row r="70" spans="1:9" ht="13" x14ac:dyDescent="0.25">
      <c r="A70" s="50" t="s">
        <v>35</v>
      </c>
      <c r="B70" s="553" t="s">
        <v>118</v>
      </c>
      <c r="C70" s="553"/>
      <c r="D70" s="553"/>
      <c r="E70" s="553"/>
      <c r="F70" s="553"/>
      <c r="G70" s="553"/>
      <c r="H70" s="32">
        <v>2E-3</v>
      </c>
      <c r="I70" s="49">
        <f>I39*0.2%</f>
        <v>0.78</v>
      </c>
    </row>
    <row r="71" spans="1:9" ht="13" x14ac:dyDescent="0.25">
      <c r="A71" s="50" t="s">
        <v>32</v>
      </c>
      <c r="B71" s="553" t="s">
        <v>117</v>
      </c>
      <c r="C71" s="553"/>
      <c r="D71" s="553"/>
      <c r="E71" s="553"/>
      <c r="F71" s="553"/>
      <c r="G71" s="553"/>
      <c r="H71" s="32">
        <v>2.5000000000000001E-2</v>
      </c>
      <c r="I71" s="49">
        <f>I39*2.5%</f>
        <v>9.75</v>
      </c>
    </row>
    <row r="72" spans="1:9" ht="13" x14ac:dyDescent="0.25">
      <c r="A72" s="50" t="s">
        <v>81</v>
      </c>
      <c r="B72" s="553" t="s">
        <v>116</v>
      </c>
      <c r="C72" s="553"/>
      <c r="D72" s="553"/>
      <c r="E72" s="553"/>
      <c r="F72" s="553"/>
      <c r="G72" s="553"/>
      <c r="H72" s="32">
        <v>0.08</v>
      </c>
      <c r="I72" s="49">
        <f>I39*8%</f>
        <v>31.2</v>
      </c>
    </row>
    <row r="73" spans="1:9" ht="13" x14ac:dyDescent="0.25">
      <c r="A73" s="50" t="s">
        <v>79</v>
      </c>
      <c r="B73" s="553" t="s">
        <v>115</v>
      </c>
      <c r="C73" s="553"/>
      <c r="D73" s="553"/>
      <c r="E73" s="553"/>
      <c r="F73" s="553"/>
      <c r="G73" s="553"/>
      <c r="H73" s="32">
        <v>0.03</v>
      </c>
      <c r="I73" s="49">
        <f>I39*3%</f>
        <v>11.7</v>
      </c>
    </row>
    <row r="74" spans="1:9" ht="13" x14ac:dyDescent="0.25">
      <c r="A74" s="50" t="s">
        <v>114</v>
      </c>
      <c r="B74" s="553" t="s">
        <v>113</v>
      </c>
      <c r="C74" s="553"/>
      <c r="D74" s="553"/>
      <c r="E74" s="553"/>
      <c r="F74" s="553"/>
      <c r="G74" s="553"/>
      <c r="H74" s="32">
        <v>6.0000000000000001E-3</v>
      </c>
      <c r="I74" s="49">
        <f>I39*0.6%</f>
        <v>2.34</v>
      </c>
    </row>
    <row r="75" spans="1:9" ht="13" x14ac:dyDescent="0.25">
      <c r="A75" s="578" t="s">
        <v>47</v>
      </c>
      <c r="B75" s="578"/>
      <c r="C75" s="578"/>
      <c r="D75" s="578"/>
      <c r="E75" s="578"/>
      <c r="F75" s="578"/>
      <c r="G75" s="578"/>
      <c r="H75" s="32">
        <f>SUM(H67:H74)</f>
        <v>0.3680000000000001</v>
      </c>
      <c r="I75" s="25">
        <f>SUM(I67:I74)</f>
        <v>143.51999999999998</v>
      </c>
    </row>
    <row r="76" spans="1:9" ht="13" x14ac:dyDescent="0.25">
      <c r="A76" s="137"/>
      <c r="B76" s="47"/>
      <c r="C76" s="47"/>
      <c r="D76" s="47"/>
      <c r="E76" s="47"/>
      <c r="F76" s="47"/>
      <c r="G76" s="47"/>
      <c r="H76" s="46"/>
      <c r="I76" s="45"/>
    </row>
    <row r="77" spans="1:9" ht="13" x14ac:dyDescent="0.25">
      <c r="A77" s="553" t="s">
        <v>112</v>
      </c>
      <c r="B77" s="553"/>
      <c r="C77" s="553"/>
      <c r="D77" s="553"/>
      <c r="E77" s="553"/>
      <c r="F77" s="553"/>
      <c r="G77" s="553"/>
      <c r="H77" s="553"/>
      <c r="I77" s="553"/>
    </row>
    <row r="78" spans="1:9" ht="13" x14ac:dyDescent="0.25">
      <c r="A78" s="560"/>
      <c r="B78" s="560"/>
      <c r="C78" s="560"/>
      <c r="D78" s="560"/>
      <c r="E78" s="560"/>
      <c r="F78" s="560"/>
      <c r="G78" s="560"/>
      <c r="H78" s="560"/>
      <c r="I78" s="560"/>
    </row>
    <row r="79" spans="1:9" ht="14" x14ac:dyDescent="0.25">
      <c r="A79" s="554" t="s">
        <v>111</v>
      </c>
      <c r="B79" s="554"/>
      <c r="C79" s="554"/>
      <c r="D79" s="554"/>
      <c r="E79" s="554"/>
      <c r="F79" s="554"/>
      <c r="G79" s="554"/>
      <c r="H79" s="554"/>
      <c r="I79" s="554"/>
    </row>
    <row r="80" spans="1:9" ht="14" x14ac:dyDescent="0.25">
      <c r="A80" s="140" t="s">
        <v>74</v>
      </c>
      <c r="B80" s="554" t="s">
        <v>110</v>
      </c>
      <c r="C80" s="554"/>
      <c r="D80" s="554"/>
      <c r="E80" s="554"/>
      <c r="F80" s="554"/>
      <c r="G80" s="554"/>
      <c r="H80" s="554"/>
      <c r="I80" s="140" t="s">
        <v>16</v>
      </c>
    </row>
    <row r="81" spans="1:9" ht="13" x14ac:dyDescent="0.25">
      <c r="A81" s="134" t="s">
        <v>15</v>
      </c>
      <c r="B81" s="553" t="s">
        <v>109</v>
      </c>
      <c r="C81" s="553"/>
      <c r="D81" s="553"/>
      <c r="E81" s="553"/>
      <c r="F81" s="553"/>
      <c r="G81" s="553"/>
      <c r="H81" s="553"/>
      <c r="I81" s="25">
        <f>I39*8.33%</f>
        <v>32.487000000000002</v>
      </c>
    </row>
    <row r="82" spans="1:9" ht="13" x14ac:dyDescent="0.25">
      <c r="A82" s="134" t="s">
        <v>13</v>
      </c>
      <c r="B82" s="553" t="s">
        <v>108</v>
      </c>
      <c r="C82" s="553"/>
      <c r="D82" s="553"/>
      <c r="E82" s="553"/>
      <c r="F82" s="553"/>
      <c r="G82" s="553"/>
      <c r="H82" s="553"/>
      <c r="I82" s="44">
        <f>I39*2.78%</f>
        <v>10.841999999999999</v>
      </c>
    </row>
    <row r="83" spans="1:9" ht="13" x14ac:dyDescent="0.25">
      <c r="A83" s="578" t="s">
        <v>80</v>
      </c>
      <c r="B83" s="578"/>
      <c r="C83" s="578"/>
      <c r="D83" s="578"/>
      <c r="E83" s="578"/>
      <c r="F83" s="578"/>
      <c r="G83" s="578"/>
      <c r="H83" s="578"/>
      <c r="I83" s="44">
        <f>SUM(I81:I82)</f>
        <v>43.329000000000001</v>
      </c>
    </row>
    <row r="84" spans="1:9" ht="13" x14ac:dyDescent="0.25">
      <c r="A84" s="134" t="s">
        <v>12</v>
      </c>
      <c r="B84" s="553" t="s">
        <v>107</v>
      </c>
      <c r="C84" s="553"/>
      <c r="D84" s="553"/>
      <c r="E84" s="553"/>
      <c r="F84" s="553"/>
      <c r="G84" s="553"/>
      <c r="H84" s="553"/>
      <c r="I84" s="138">
        <f>ROUND(H75*I83,2)</f>
        <v>15.95</v>
      </c>
    </row>
    <row r="85" spans="1:9" ht="13" x14ac:dyDescent="0.25">
      <c r="A85" s="578" t="s">
        <v>47</v>
      </c>
      <c r="B85" s="578"/>
      <c r="C85" s="578"/>
      <c r="D85" s="578"/>
      <c r="E85" s="578"/>
      <c r="F85" s="578"/>
      <c r="G85" s="578"/>
      <c r="H85" s="578"/>
      <c r="I85" s="44">
        <f>SUM(I83:I84)</f>
        <v>59.278999999999996</v>
      </c>
    </row>
    <row r="86" spans="1:9" ht="13" x14ac:dyDescent="0.25">
      <c r="A86" s="580"/>
      <c r="B86" s="580"/>
      <c r="C86" s="580"/>
      <c r="D86" s="580"/>
      <c r="E86" s="580"/>
      <c r="F86" s="580"/>
      <c r="G86" s="580"/>
      <c r="H86" s="580"/>
      <c r="I86" s="580"/>
    </row>
    <row r="87" spans="1:9" ht="14" x14ac:dyDescent="0.25">
      <c r="A87" s="554" t="s">
        <v>106</v>
      </c>
      <c r="B87" s="554"/>
      <c r="C87" s="554"/>
      <c r="D87" s="554"/>
      <c r="E87" s="554"/>
      <c r="F87" s="554"/>
      <c r="G87" s="554"/>
      <c r="H87" s="554"/>
      <c r="I87" s="554"/>
    </row>
    <row r="88" spans="1:9" ht="14" x14ac:dyDescent="0.25">
      <c r="A88" s="140" t="s">
        <v>72</v>
      </c>
      <c r="B88" s="581" t="s">
        <v>105</v>
      </c>
      <c r="C88" s="581"/>
      <c r="D88" s="581"/>
      <c r="E88" s="581"/>
      <c r="F88" s="581"/>
      <c r="G88" s="581"/>
      <c r="H88" s="581"/>
      <c r="I88" s="140" t="s">
        <v>16</v>
      </c>
    </row>
    <row r="89" spans="1:9" ht="13" x14ac:dyDescent="0.25">
      <c r="A89" s="134" t="s">
        <v>15</v>
      </c>
      <c r="B89" s="553" t="s">
        <v>105</v>
      </c>
      <c r="C89" s="553"/>
      <c r="D89" s="553"/>
      <c r="E89" s="553"/>
      <c r="F89" s="553"/>
      <c r="G89" s="553"/>
      <c r="H89" s="553"/>
      <c r="I89" s="71">
        <f xml:space="preserve"> I39*0.07%</f>
        <v>0.27300000000000002</v>
      </c>
    </row>
    <row r="90" spans="1:9" ht="13" x14ac:dyDescent="0.25">
      <c r="A90" s="134" t="s">
        <v>13</v>
      </c>
      <c r="B90" s="553" t="s">
        <v>103</v>
      </c>
      <c r="C90" s="553"/>
      <c r="D90" s="553"/>
      <c r="E90" s="553"/>
      <c r="F90" s="553"/>
      <c r="G90" s="553"/>
      <c r="H90" s="553"/>
      <c r="I90" s="25">
        <f>ROUND(H75*I89,2)</f>
        <v>0.1</v>
      </c>
    </row>
    <row r="91" spans="1:9" ht="13" x14ac:dyDescent="0.25">
      <c r="A91" s="578" t="s">
        <v>47</v>
      </c>
      <c r="B91" s="578"/>
      <c r="C91" s="578"/>
      <c r="D91" s="578"/>
      <c r="E91" s="578"/>
      <c r="F91" s="578"/>
      <c r="G91" s="578"/>
      <c r="H91" s="578"/>
      <c r="I91" s="25">
        <f>SUM(I89:I90)</f>
        <v>0.373</v>
      </c>
    </row>
    <row r="92" spans="1:9" ht="14" x14ac:dyDescent="0.25">
      <c r="A92" s="581" t="s">
        <v>102</v>
      </c>
      <c r="B92" s="581"/>
      <c r="C92" s="581"/>
      <c r="D92" s="581"/>
      <c r="E92" s="581"/>
      <c r="F92" s="581"/>
      <c r="G92" s="581"/>
      <c r="H92" s="581"/>
      <c r="I92" s="581"/>
    </row>
    <row r="93" spans="1:9" ht="14" x14ac:dyDescent="0.25">
      <c r="A93" s="140" t="s">
        <v>70</v>
      </c>
      <c r="B93" s="581" t="s">
        <v>101</v>
      </c>
      <c r="C93" s="581"/>
      <c r="D93" s="581"/>
      <c r="E93" s="581"/>
      <c r="F93" s="581"/>
      <c r="G93" s="581"/>
      <c r="H93" s="581"/>
      <c r="I93" s="140" t="s">
        <v>16</v>
      </c>
    </row>
    <row r="94" spans="1:9" ht="13" x14ac:dyDescent="0.25">
      <c r="A94" s="134" t="s">
        <v>15</v>
      </c>
      <c r="B94" s="577" t="s">
        <v>100</v>
      </c>
      <c r="C94" s="577"/>
      <c r="D94" s="577"/>
      <c r="E94" s="577"/>
      <c r="F94" s="577"/>
      <c r="G94" s="577"/>
      <c r="H94" s="577"/>
      <c r="I94" s="72">
        <f>I39*0.42%</f>
        <v>1.6379999999999999</v>
      </c>
    </row>
    <row r="95" spans="1:9" ht="13" x14ac:dyDescent="0.25">
      <c r="A95" s="134" t="s">
        <v>13</v>
      </c>
      <c r="B95" s="577" t="s">
        <v>99</v>
      </c>
      <c r="C95" s="577"/>
      <c r="D95" s="577"/>
      <c r="E95" s="577"/>
      <c r="F95" s="577"/>
      <c r="G95" s="577"/>
      <c r="H95" s="577"/>
      <c r="I95" s="25">
        <f>I39*0.03%</f>
        <v>0.11699999999999999</v>
      </c>
    </row>
    <row r="96" spans="1:9" ht="13" x14ac:dyDescent="0.25">
      <c r="A96" s="134" t="s">
        <v>98</v>
      </c>
      <c r="B96" s="577" t="s">
        <v>97</v>
      </c>
      <c r="C96" s="577"/>
      <c r="D96" s="577"/>
      <c r="E96" s="577"/>
      <c r="F96" s="577"/>
      <c r="G96" s="577"/>
      <c r="H96" s="577"/>
      <c r="I96" s="25">
        <f>ROUND((0.08*0.4*0.05)*I39,2)</f>
        <v>0.62</v>
      </c>
    </row>
    <row r="97" spans="1:9" ht="13" x14ac:dyDescent="0.25">
      <c r="A97" s="134" t="s">
        <v>96</v>
      </c>
      <c r="B97" s="553" t="s">
        <v>95</v>
      </c>
      <c r="C97" s="553"/>
      <c r="D97" s="553"/>
      <c r="E97" s="553"/>
      <c r="F97" s="553"/>
      <c r="G97" s="553"/>
      <c r="H97" s="553"/>
      <c r="I97" s="71">
        <f>ROUND((1*0.08*0.1*0.05)*I39,2)</f>
        <v>0.16</v>
      </c>
    </row>
    <row r="98" spans="1:9" ht="13" x14ac:dyDescent="0.25">
      <c r="A98" s="134" t="s">
        <v>35</v>
      </c>
      <c r="B98" s="553" t="s">
        <v>190</v>
      </c>
      <c r="C98" s="553"/>
      <c r="D98" s="553"/>
      <c r="E98" s="553"/>
      <c r="F98" s="553"/>
      <c r="G98" s="553"/>
      <c r="H98" s="553"/>
      <c r="I98" s="25">
        <f xml:space="preserve"> I39*1.94%</f>
        <v>7.5659999999999998</v>
      </c>
    </row>
    <row r="99" spans="1:9" ht="13" x14ac:dyDescent="0.25">
      <c r="A99" s="134" t="s">
        <v>32</v>
      </c>
      <c r="B99" s="577" t="s">
        <v>93</v>
      </c>
      <c r="C99" s="577"/>
      <c r="D99" s="577"/>
      <c r="E99" s="577"/>
      <c r="F99" s="577"/>
      <c r="G99" s="577"/>
      <c r="H99" s="577"/>
      <c r="I99" s="25">
        <f>I98*36.8%</f>
        <v>2.7842880000000001</v>
      </c>
    </row>
    <row r="100" spans="1:9" ht="13" x14ac:dyDescent="0.25">
      <c r="A100" s="134" t="s">
        <v>92</v>
      </c>
      <c r="B100" s="577" t="s">
        <v>91</v>
      </c>
      <c r="C100" s="577"/>
      <c r="D100" s="577"/>
      <c r="E100" s="577"/>
      <c r="F100" s="577"/>
      <c r="G100" s="577"/>
      <c r="H100" s="577"/>
      <c r="I100" s="25">
        <f>ROUND(1*0.08*0.4*I39,2)</f>
        <v>12.48</v>
      </c>
    </row>
    <row r="101" spans="1:9" ht="13" x14ac:dyDescent="0.25">
      <c r="A101" s="134" t="s">
        <v>90</v>
      </c>
      <c r="B101" s="553" t="s">
        <v>89</v>
      </c>
      <c r="C101" s="553"/>
      <c r="D101" s="553"/>
      <c r="E101" s="553"/>
      <c r="F101" s="553"/>
      <c r="G101" s="553"/>
      <c r="H101" s="553"/>
      <c r="I101" s="25">
        <f>ROUND(1*0.08*0.1*I39,2)</f>
        <v>3.12</v>
      </c>
    </row>
    <row r="102" spans="1:9" ht="13" x14ac:dyDescent="0.25">
      <c r="A102" s="578" t="s">
        <v>47</v>
      </c>
      <c r="B102" s="578"/>
      <c r="C102" s="578"/>
      <c r="D102" s="578"/>
      <c r="E102" s="578"/>
      <c r="F102" s="578"/>
      <c r="G102" s="578"/>
      <c r="H102" s="578"/>
      <c r="I102" s="25">
        <f>SUM(I94:I101)</f>
        <v>28.485288000000001</v>
      </c>
    </row>
    <row r="103" spans="1:9" ht="14" x14ac:dyDescent="0.25">
      <c r="A103" s="554" t="s">
        <v>88</v>
      </c>
      <c r="B103" s="554"/>
      <c r="C103" s="554"/>
      <c r="D103" s="554"/>
      <c r="E103" s="554"/>
      <c r="F103" s="554"/>
      <c r="G103" s="554"/>
      <c r="H103" s="554"/>
      <c r="I103" s="554"/>
    </row>
    <row r="104" spans="1:9" ht="14" x14ac:dyDescent="0.3">
      <c r="A104" s="41" t="s">
        <v>68</v>
      </c>
      <c r="B104" s="581" t="s">
        <v>87</v>
      </c>
      <c r="C104" s="581"/>
      <c r="D104" s="581"/>
      <c r="E104" s="581"/>
      <c r="F104" s="581"/>
      <c r="G104" s="581"/>
      <c r="H104" s="581"/>
      <c r="I104" s="41" t="s">
        <v>16</v>
      </c>
    </row>
    <row r="105" spans="1:9" ht="13" x14ac:dyDescent="0.3">
      <c r="A105" s="145" t="s">
        <v>15</v>
      </c>
      <c r="B105" s="577" t="s">
        <v>86</v>
      </c>
      <c r="C105" s="577"/>
      <c r="D105" s="577"/>
      <c r="E105" s="577"/>
      <c r="F105" s="577"/>
      <c r="G105" s="577"/>
      <c r="H105" s="577"/>
      <c r="I105" s="25">
        <f>I39*8.33%</f>
        <v>32.487000000000002</v>
      </c>
    </row>
    <row r="106" spans="1:9" ht="13" x14ac:dyDescent="0.3">
      <c r="A106" s="145" t="s">
        <v>13</v>
      </c>
      <c r="B106" s="577" t="s">
        <v>191</v>
      </c>
      <c r="C106" s="577"/>
      <c r="D106" s="577"/>
      <c r="E106" s="577"/>
      <c r="F106" s="577"/>
      <c r="G106" s="577"/>
      <c r="H106" s="577"/>
      <c r="I106" s="40">
        <f>I39*1%</f>
        <v>3.9</v>
      </c>
    </row>
    <row r="107" spans="1:9" ht="13" x14ac:dyDescent="0.3">
      <c r="A107" s="145" t="s">
        <v>12</v>
      </c>
      <c r="B107" s="577" t="s">
        <v>180</v>
      </c>
      <c r="C107" s="577"/>
      <c r="D107" s="577"/>
      <c r="E107" s="577"/>
      <c r="F107" s="577"/>
      <c r="G107" s="577"/>
      <c r="H107" s="577"/>
      <c r="I107" s="40">
        <f>I39*0.02%</f>
        <v>7.8E-2</v>
      </c>
    </row>
    <row r="108" spans="1:9" ht="13" x14ac:dyDescent="0.3">
      <c r="A108" s="145" t="s">
        <v>35</v>
      </c>
      <c r="B108" s="577" t="s">
        <v>192</v>
      </c>
      <c r="C108" s="577"/>
      <c r="D108" s="577"/>
      <c r="E108" s="577"/>
      <c r="F108" s="577"/>
      <c r="G108" s="577"/>
      <c r="H108" s="577"/>
      <c r="I108" s="40">
        <f>I39*0.05%</f>
        <v>0.19500000000000001</v>
      </c>
    </row>
    <row r="109" spans="1:9" ht="13" x14ac:dyDescent="0.3">
      <c r="A109" s="145" t="s">
        <v>32</v>
      </c>
      <c r="B109" s="577" t="s">
        <v>193</v>
      </c>
      <c r="C109" s="577"/>
      <c r="D109" s="577"/>
      <c r="E109" s="577"/>
      <c r="F109" s="577"/>
      <c r="G109" s="577"/>
      <c r="H109" s="577"/>
      <c r="I109" s="37">
        <f>I39*0.28%</f>
        <v>1.0920000000000001</v>
      </c>
    </row>
    <row r="110" spans="1:9" ht="13" x14ac:dyDescent="0.3">
      <c r="A110" s="145" t="s">
        <v>81</v>
      </c>
      <c r="B110" s="577" t="s">
        <v>65</v>
      </c>
      <c r="C110" s="577"/>
      <c r="D110" s="577"/>
      <c r="E110" s="577"/>
      <c r="F110" s="577"/>
      <c r="G110" s="577"/>
      <c r="H110" s="577"/>
      <c r="I110" s="37"/>
    </row>
    <row r="111" spans="1:9" ht="13" x14ac:dyDescent="0.3">
      <c r="A111" s="578" t="s">
        <v>80</v>
      </c>
      <c r="B111" s="578"/>
      <c r="C111" s="578"/>
      <c r="D111" s="578"/>
      <c r="E111" s="578"/>
      <c r="F111" s="578"/>
      <c r="G111" s="578"/>
      <c r="H111" s="578"/>
      <c r="I111" s="37">
        <f>SUM(I105:I110)</f>
        <v>37.752000000000002</v>
      </c>
    </row>
    <row r="112" spans="1:9" ht="13" x14ac:dyDescent="0.3">
      <c r="A112" s="144" t="s">
        <v>79</v>
      </c>
      <c r="B112" s="577" t="s">
        <v>78</v>
      </c>
      <c r="C112" s="577"/>
      <c r="D112" s="577"/>
      <c r="E112" s="577"/>
      <c r="F112" s="577"/>
      <c r="G112" s="577"/>
      <c r="H112" s="577"/>
      <c r="I112" s="37">
        <f>ROUND(H75*I111,2)</f>
        <v>13.89</v>
      </c>
    </row>
    <row r="113" spans="1:9" ht="13" x14ac:dyDescent="0.25">
      <c r="A113" s="578" t="s">
        <v>47</v>
      </c>
      <c r="B113" s="578"/>
      <c r="C113" s="578"/>
      <c r="D113" s="578"/>
      <c r="E113" s="578"/>
      <c r="F113" s="578"/>
      <c r="G113" s="578"/>
      <c r="H113" s="578"/>
      <c r="I113" s="25">
        <f>SUM(I111:I112)</f>
        <v>51.642000000000003</v>
      </c>
    </row>
    <row r="114" spans="1:9" ht="14" x14ac:dyDescent="0.25">
      <c r="A114" s="581" t="s">
        <v>77</v>
      </c>
      <c r="B114" s="581"/>
      <c r="C114" s="581"/>
      <c r="D114" s="581"/>
      <c r="E114" s="581"/>
      <c r="F114" s="581"/>
      <c r="G114" s="581"/>
      <c r="H114" s="581"/>
      <c r="I114" s="581"/>
    </row>
    <row r="115" spans="1:9" ht="14" x14ac:dyDescent="0.25">
      <c r="A115" s="140">
        <v>4</v>
      </c>
      <c r="B115" s="554" t="s">
        <v>34</v>
      </c>
      <c r="C115" s="554"/>
      <c r="D115" s="554"/>
      <c r="E115" s="554"/>
      <c r="F115" s="554"/>
      <c r="G115" s="554"/>
      <c r="H115" s="554"/>
      <c r="I115" s="140" t="s">
        <v>16</v>
      </c>
    </row>
    <row r="116" spans="1:9" ht="13" x14ac:dyDescent="0.25">
      <c r="A116" s="134" t="s">
        <v>76</v>
      </c>
      <c r="B116" s="553" t="s">
        <v>75</v>
      </c>
      <c r="C116" s="553"/>
      <c r="D116" s="553"/>
      <c r="E116" s="553"/>
      <c r="F116" s="553"/>
      <c r="G116" s="553"/>
      <c r="H116" s="553"/>
      <c r="I116" s="25">
        <f>I75</f>
        <v>143.51999999999998</v>
      </c>
    </row>
    <row r="117" spans="1:9" ht="13" x14ac:dyDescent="0.25">
      <c r="A117" s="134" t="s">
        <v>74</v>
      </c>
      <c r="B117" s="553" t="s">
        <v>73</v>
      </c>
      <c r="C117" s="553"/>
      <c r="D117" s="553"/>
      <c r="E117" s="553"/>
      <c r="F117" s="553"/>
      <c r="G117" s="553"/>
      <c r="H117" s="553"/>
      <c r="I117" s="25">
        <f>I85</f>
        <v>59.278999999999996</v>
      </c>
    </row>
    <row r="118" spans="1:9" ht="13" x14ac:dyDescent="0.25">
      <c r="A118" s="134" t="s">
        <v>72</v>
      </c>
      <c r="B118" s="553" t="s">
        <v>71</v>
      </c>
      <c r="C118" s="553"/>
      <c r="D118" s="553"/>
      <c r="E118" s="553"/>
      <c r="F118" s="553"/>
      <c r="G118" s="553"/>
      <c r="H118" s="553"/>
      <c r="I118" s="25">
        <f>I91</f>
        <v>0.373</v>
      </c>
    </row>
    <row r="119" spans="1:9" ht="13" x14ac:dyDescent="0.25">
      <c r="A119" s="134" t="s">
        <v>70</v>
      </c>
      <c r="B119" s="553" t="s">
        <v>69</v>
      </c>
      <c r="C119" s="553"/>
      <c r="D119" s="553"/>
      <c r="E119" s="553"/>
      <c r="F119" s="553"/>
      <c r="G119" s="553"/>
      <c r="H119" s="553"/>
      <c r="I119" s="25">
        <f>I102</f>
        <v>28.485288000000001</v>
      </c>
    </row>
    <row r="120" spans="1:9" ht="13" x14ac:dyDescent="0.25">
      <c r="A120" s="134" t="s">
        <v>68</v>
      </c>
      <c r="B120" s="553" t="s">
        <v>67</v>
      </c>
      <c r="C120" s="553"/>
      <c r="D120" s="553"/>
      <c r="E120" s="553"/>
      <c r="F120" s="553"/>
      <c r="G120" s="553"/>
      <c r="H120" s="553"/>
      <c r="I120" s="25">
        <f>I113</f>
        <v>51.642000000000003</v>
      </c>
    </row>
    <row r="121" spans="1:9" ht="13" x14ac:dyDescent="0.25">
      <c r="A121" s="134" t="s">
        <v>66</v>
      </c>
      <c r="B121" s="553" t="s">
        <v>65</v>
      </c>
      <c r="C121" s="553"/>
      <c r="D121" s="553"/>
      <c r="E121" s="553"/>
      <c r="F121" s="553"/>
      <c r="G121" s="553"/>
      <c r="H121" s="553"/>
      <c r="I121" s="25"/>
    </row>
    <row r="122" spans="1:9" ht="13" x14ac:dyDescent="0.25">
      <c r="A122" s="578" t="s">
        <v>47</v>
      </c>
      <c r="B122" s="578"/>
      <c r="C122" s="578"/>
      <c r="D122" s="578"/>
      <c r="E122" s="578"/>
      <c r="F122" s="578"/>
      <c r="G122" s="578"/>
      <c r="H122" s="578"/>
      <c r="I122" s="25">
        <f>SUM(I116:I121)</f>
        <v>283.29928799999999</v>
      </c>
    </row>
    <row r="123" spans="1:9" ht="13" x14ac:dyDescent="0.25">
      <c r="A123" s="560" t="s">
        <v>64</v>
      </c>
      <c r="B123" s="560"/>
      <c r="C123" s="560"/>
      <c r="D123" s="560"/>
      <c r="E123" s="560"/>
      <c r="F123" s="560"/>
      <c r="G123" s="560"/>
      <c r="H123" s="560"/>
      <c r="I123" s="560"/>
    </row>
    <row r="124" spans="1:9" ht="14" x14ac:dyDescent="0.25">
      <c r="A124" s="140">
        <v>5</v>
      </c>
      <c r="B124" s="581" t="s">
        <v>63</v>
      </c>
      <c r="C124" s="581"/>
      <c r="D124" s="581"/>
      <c r="E124" s="581"/>
      <c r="F124" s="581"/>
      <c r="G124" s="581"/>
      <c r="H124" s="140" t="s">
        <v>62</v>
      </c>
      <c r="I124" s="34" t="s">
        <v>16</v>
      </c>
    </row>
    <row r="125" spans="1:9" ht="13" x14ac:dyDescent="0.25">
      <c r="A125" s="624" t="s">
        <v>61</v>
      </c>
      <c r="B125" s="624"/>
      <c r="C125" s="624"/>
      <c r="D125" s="624"/>
      <c r="E125" s="624"/>
      <c r="F125" s="624"/>
      <c r="G125" s="624"/>
      <c r="H125" s="33" t="s">
        <v>49</v>
      </c>
      <c r="I125" s="23">
        <f>SUM(I39+I51+I61+I122)</f>
        <v>784.93928800000003</v>
      </c>
    </row>
    <row r="126" spans="1:9" ht="13" x14ac:dyDescent="0.25">
      <c r="A126" s="134" t="s">
        <v>15</v>
      </c>
      <c r="B126" s="574" t="s">
        <v>60</v>
      </c>
      <c r="C126" s="622"/>
      <c r="D126" s="622"/>
      <c r="E126" s="622"/>
      <c r="F126" s="622"/>
      <c r="G126" s="623"/>
      <c r="H126" s="32"/>
      <c r="I126" s="25">
        <v>100</v>
      </c>
    </row>
    <row r="127" spans="1:9" ht="13" x14ac:dyDescent="0.25">
      <c r="A127" s="624" t="s">
        <v>59</v>
      </c>
      <c r="B127" s="624"/>
      <c r="C127" s="624"/>
      <c r="D127" s="624"/>
      <c r="E127" s="624"/>
      <c r="F127" s="624"/>
      <c r="G127" s="624"/>
      <c r="H127" s="31" t="s">
        <v>49</v>
      </c>
      <c r="I127" s="23">
        <f>SUM(I39+I51+I61+I122+I126)</f>
        <v>884.93928800000003</v>
      </c>
    </row>
    <row r="128" spans="1:9" ht="13" x14ac:dyDescent="0.25">
      <c r="A128" s="134" t="s">
        <v>13</v>
      </c>
      <c r="B128" s="574" t="s">
        <v>58</v>
      </c>
      <c r="C128" s="622"/>
      <c r="D128" s="622"/>
      <c r="E128" s="622"/>
      <c r="F128" s="622"/>
      <c r="G128" s="623"/>
      <c r="H128" s="32"/>
      <c r="I128" s="25">
        <v>211.26</v>
      </c>
    </row>
    <row r="129" spans="1:9" ht="13" x14ac:dyDescent="0.25">
      <c r="A129" s="624" t="s">
        <v>57</v>
      </c>
      <c r="B129" s="624"/>
      <c r="C129" s="624"/>
      <c r="D129" s="624"/>
      <c r="E129" s="624"/>
      <c r="F129" s="624"/>
      <c r="G129" s="624"/>
      <c r="H129" s="31" t="s">
        <v>49</v>
      </c>
      <c r="I129" s="23">
        <f>SUM(I39+I51+I61+I122+I126+I128)</f>
        <v>1096.199288</v>
      </c>
    </row>
    <row r="130" spans="1:9" ht="13" x14ac:dyDescent="0.25">
      <c r="A130" s="134" t="s">
        <v>12</v>
      </c>
      <c r="B130" s="577" t="s">
        <v>56</v>
      </c>
      <c r="C130" s="577"/>
      <c r="D130" s="577"/>
      <c r="E130" s="577"/>
      <c r="F130" s="577"/>
      <c r="G130" s="577"/>
      <c r="H130" s="30" t="s">
        <v>49</v>
      </c>
      <c r="I130" s="28"/>
    </row>
    <row r="131" spans="1:9" ht="13" x14ac:dyDescent="0.25">
      <c r="A131" s="134"/>
      <c r="B131" s="577" t="s">
        <v>55</v>
      </c>
      <c r="C131" s="577"/>
      <c r="D131" s="577"/>
      <c r="E131" s="577"/>
      <c r="F131" s="577"/>
      <c r="G131" s="577"/>
      <c r="H131" s="30" t="s">
        <v>49</v>
      </c>
      <c r="I131" s="28" t="s">
        <v>49</v>
      </c>
    </row>
    <row r="132" spans="1:9" ht="13" x14ac:dyDescent="0.25">
      <c r="A132" s="134"/>
      <c r="B132" s="583" t="s">
        <v>54</v>
      </c>
      <c r="C132" s="583"/>
      <c r="D132" s="583"/>
      <c r="E132" s="583"/>
      <c r="F132" s="583"/>
      <c r="G132" s="583"/>
      <c r="H132" s="26">
        <v>0.03</v>
      </c>
      <c r="I132" s="25">
        <v>36</v>
      </c>
    </row>
    <row r="133" spans="1:9" ht="13" x14ac:dyDescent="0.25">
      <c r="A133" s="134"/>
      <c r="B133" s="583" t="s">
        <v>53</v>
      </c>
      <c r="C133" s="583"/>
      <c r="D133" s="583"/>
      <c r="E133" s="583"/>
      <c r="F133" s="583"/>
      <c r="G133" s="583"/>
      <c r="H133" s="26">
        <v>6.4999999999999997E-3</v>
      </c>
      <c r="I133" s="25">
        <v>7.8</v>
      </c>
    </row>
    <row r="134" spans="1:9" ht="13" x14ac:dyDescent="0.25">
      <c r="A134" s="134"/>
      <c r="B134" s="582" t="s">
        <v>52</v>
      </c>
      <c r="C134" s="582"/>
      <c r="D134" s="582"/>
      <c r="E134" s="582"/>
      <c r="F134" s="582"/>
      <c r="G134" s="582"/>
      <c r="H134" s="29" t="s">
        <v>49</v>
      </c>
      <c r="I134" s="28"/>
    </row>
    <row r="135" spans="1:9" ht="13" x14ac:dyDescent="0.25">
      <c r="A135" s="134"/>
      <c r="B135" s="584" t="s">
        <v>51</v>
      </c>
      <c r="C135" s="584"/>
      <c r="D135" s="584"/>
      <c r="E135" s="584"/>
      <c r="F135" s="584"/>
      <c r="G135" s="584"/>
      <c r="H135" s="29" t="s">
        <v>49</v>
      </c>
      <c r="I135" s="28" t="s">
        <v>49</v>
      </c>
    </row>
    <row r="136" spans="1:9" ht="13" x14ac:dyDescent="0.25">
      <c r="A136" s="134"/>
      <c r="B136" s="573" t="s">
        <v>50</v>
      </c>
      <c r="C136" s="573"/>
      <c r="D136" s="573"/>
      <c r="E136" s="573"/>
      <c r="F136" s="573"/>
      <c r="G136" s="573"/>
      <c r="H136" s="29" t="s">
        <v>49</v>
      </c>
      <c r="I136" s="28" t="s">
        <v>49</v>
      </c>
    </row>
    <row r="137" spans="1:9" ht="13" x14ac:dyDescent="0.25">
      <c r="A137" s="134"/>
      <c r="B137" s="625" t="s">
        <v>228</v>
      </c>
      <c r="C137" s="583"/>
      <c r="D137" s="583"/>
      <c r="E137" s="583"/>
      <c r="F137" s="583"/>
      <c r="G137" s="583"/>
      <c r="H137" s="26">
        <v>0.05</v>
      </c>
      <c r="I137" s="25">
        <v>60</v>
      </c>
    </row>
    <row r="138" spans="1:9" ht="13" x14ac:dyDescent="0.25">
      <c r="A138" s="578" t="s">
        <v>47</v>
      </c>
      <c r="B138" s="578"/>
      <c r="C138" s="578"/>
      <c r="D138" s="578"/>
      <c r="E138" s="578"/>
      <c r="F138" s="578"/>
      <c r="G138" s="578"/>
      <c r="H138" s="578"/>
      <c r="I138" s="25"/>
    </row>
    <row r="139" spans="1:9" ht="13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13" x14ac:dyDescent="0.25">
      <c r="A140" s="589" t="s">
        <v>46</v>
      </c>
      <c r="B140" s="589"/>
      <c r="C140" s="589"/>
      <c r="D140" s="589"/>
      <c r="E140" s="589"/>
      <c r="F140" s="589"/>
      <c r="G140" s="589"/>
      <c r="H140" s="24">
        <f>SUM(H132:H137)</f>
        <v>8.6499999999999994E-2</v>
      </c>
      <c r="I140" s="23">
        <f>SUM(I132:I137)</f>
        <v>103.8</v>
      </c>
    </row>
    <row r="141" spans="1:9" x14ac:dyDescent="0.25">
      <c r="A141" s="590" t="s">
        <v>45</v>
      </c>
      <c r="B141" s="590"/>
      <c r="C141" s="591" t="s">
        <v>44</v>
      </c>
      <c r="D141" s="591"/>
      <c r="E141" s="591"/>
      <c r="F141" s="591"/>
      <c r="G141" s="591"/>
      <c r="H141" s="591"/>
      <c r="I141" s="591"/>
    </row>
    <row r="142" spans="1:9" x14ac:dyDescent="0.25">
      <c r="A142" s="590"/>
      <c r="B142" s="590"/>
      <c r="C142" s="592" t="s">
        <v>43</v>
      </c>
      <c r="D142" s="592"/>
      <c r="E142" s="592"/>
      <c r="F142" s="592"/>
      <c r="G142" s="592"/>
      <c r="H142" s="592"/>
      <c r="I142" s="592"/>
    </row>
    <row r="143" spans="1:9" x14ac:dyDescent="0.25">
      <c r="A143" s="590"/>
      <c r="B143" s="590"/>
      <c r="C143" s="593" t="s">
        <v>42</v>
      </c>
      <c r="D143" s="593"/>
      <c r="E143" s="593"/>
      <c r="F143" s="593"/>
      <c r="G143" s="593"/>
      <c r="H143" s="593"/>
      <c r="I143" s="593"/>
    </row>
    <row r="144" spans="1:9" x14ac:dyDescent="0.25">
      <c r="A144" s="585"/>
      <c r="B144" s="585"/>
      <c r="C144" s="585"/>
      <c r="D144" s="585"/>
      <c r="E144" s="585"/>
      <c r="F144" s="585"/>
      <c r="G144" s="585"/>
      <c r="H144" s="585"/>
      <c r="I144" s="585"/>
    </row>
    <row r="145" spans="1:9" ht="13" x14ac:dyDescent="0.25">
      <c r="A145" s="553" t="s">
        <v>41</v>
      </c>
      <c r="B145" s="553"/>
      <c r="C145" s="553"/>
      <c r="D145" s="553"/>
      <c r="E145" s="553"/>
      <c r="F145" s="553"/>
      <c r="G145" s="553"/>
      <c r="H145" s="553"/>
      <c r="I145" s="553"/>
    </row>
    <row r="146" spans="1:9" ht="13" x14ac:dyDescent="0.25">
      <c r="A146" s="578"/>
      <c r="B146" s="578"/>
      <c r="C146" s="578"/>
      <c r="D146" s="578"/>
      <c r="E146" s="578"/>
      <c r="F146" s="578"/>
      <c r="G146" s="578"/>
      <c r="H146" s="578"/>
      <c r="I146" s="578"/>
    </row>
    <row r="147" spans="1:9" ht="15.5" x14ac:dyDescent="0.25">
      <c r="A147" s="586" t="s">
        <v>40</v>
      </c>
      <c r="B147" s="586"/>
      <c r="C147" s="586"/>
      <c r="D147" s="586"/>
      <c r="E147" s="586"/>
      <c r="F147" s="586"/>
      <c r="G147" s="586"/>
      <c r="H147" s="586"/>
      <c r="I147" s="586"/>
    </row>
    <row r="148" spans="1:9" ht="14" x14ac:dyDescent="0.25">
      <c r="A148" s="587" t="s">
        <v>39</v>
      </c>
      <c r="B148" s="587"/>
      <c r="C148" s="587"/>
      <c r="D148" s="587"/>
      <c r="E148" s="587"/>
      <c r="F148" s="587"/>
      <c r="G148" s="587"/>
      <c r="H148" s="587"/>
      <c r="I148" s="139" t="s">
        <v>16</v>
      </c>
    </row>
    <row r="149" spans="1:9" ht="13" x14ac:dyDescent="0.25">
      <c r="A149" s="141" t="s">
        <v>15</v>
      </c>
      <c r="B149" s="588" t="s">
        <v>38</v>
      </c>
      <c r="C149" s="588"/>
      <c r="D149" s="588"/>
      <c r="E149" s="588"/>
      <c r="F149" s="588"/>
      <c r="G149" s="588"/>
      <c r="H149" s="588"/>
      <c r="I149" s="20">
        <f>I39</f>
        <v>390</v>
      </c>
    </row>
    <row r="150" spans="1:9" ht="13" x14ac:dyDescent="0.25">
      <c r="A150" s="141" t="s">
        <v>13</v>
      </c>
      <c r="B150" s="588" t="s">
        <v>37</v>
      </c>
      <c r="C150" s="588"/>
      <c r="D150" s="588"/>
      <c r="E150" s="588"/>
      <c r="F150" s="588"/>
      <c r="G150" s="588"/>
      <c r="H150" s="588"/>
      <c r="I150" s="20">
        <f>I51</f>
        <v>106.64</v>
      </c>
    </row>
    <row r="151" spans="1:9" ht="13" x14ac:dyDescent="0.25">
      <c r="A151" s="141" t="s">
        <v>12</v>
      </c>
      <c r="B151" s="588" t="s">
        <v>36</v>
      </c>
      <c r="C151" s="588"/>
      <c r="D151" s="588"/>
      <c r="E151" s="588"/>
      <c r="F151" s="588"/>
      <c r="G151" s="588"/>
      <c r="H151" s="588"/>
      <c r="I151" s="20">
        <f>I61</f>
        <v>5</v>
      </c>
    </row>
    <row r="152" spans="1:9" ht="13" x14ac:dyDescent="0.25">
      <c r="A152" s="141" t="s">
        <v>35</v>
      </c>
      <c r="B152" s="588" t="s">
        <v>34</v>
      </c>
      <c r="C152" s="588"/>
      <c r="D152" s="588"/>
      <c r="E152" s="588"/>
      <c r="F152" s="588"/>
      <c r="G152" s="588"/>
      <c r="H152" s="588"/>
      <c r="I152" s="20">
        <f>I122</f>
        <v>283.29928799999999</v>
      </c>
    </row>
    <row r="153" spans="1:9" ht="13" x14ac:dyDescent="0.25">
      <c r="A153" s="598" t="s">
        <v>33</v>
      </c>
      <c r="B153" s="598"/>
      <c r="C153" s="598"/>
      <c r="D153" s="598"/>
      <c r="E153" s="598"/>
      <c r="F153" s="598"/>
      <c r="G153" s="598"/>
      <c r="H153" s="598"/>
      <c r="I153" s="20">
        <f>SUM(I149:I152)</f>
        <v>784.93928800000003</v>
      </c>
    </row>
    <row r="154" spans="1:9" ht="13" x14ac:dyDescent="0.25">
      <c r="A154" s="21" t="s">
        <v>32</v>
      </c>
      <c r="B154" s="588" t="s">
        <v>31</v>
      </c>
      <c r="C154" s="588"/>
      <c r="D154" s="588"/>
      <c r="E154" s="588"/>
      <c r="F154" s="588"/>
      <c r="G154" s="588"/>
      <c r="H154" s="588"/>
      <c r="I154" s="20">
        <v>415.06</v>
      </c>
    </row>
    <row r="155" spans="1:9" ht="13" x14ac:dyDescent="0.25">
      <c r="A155" s="598" t="s">
        <v>30</v>
      </c>
      <c r="B155" s="598"/>
      <c r="C155" s="598"/>
      <c r="D155" s="598"/>
      <c r="E155" s="598"/>
      <c r="F155" s="598"/>
      <c r="G155" s="598"/>
      <c r="H155" s="598"/>
      <c r="I155" s="20">
        <v>1200</v>
      </c>
    </row>
    <row r="156" spans="1:9" ht="14.5" x14ac:dyDescent="0.25">
      <c r="A156" s="594" t="s">
        <v>29</v>
      </c>
      <c r="B156" s="594"/>
      <c r="C156" s="594"/>
      <c r="D156" s="594"/>
      <c r="E156" s="594"/>
      <c r="F156" s="594"/>
      <c r="G156" s="594"/>
      <c r="H156" s="594"/>
      <c r="I156" s="594"/>
    </row>
    <row r="157" spans="1:9" ht="15.5" x14ac:dyDescent="0.25">
      <c r="A157" s="586" t="s">
        <v>28</v>
      </c>
      <c r="B157" s="586"/>
      <c r="C157" s="586"/>
      <c r="D157" s="586"/>
      <c r="E157" s="586"/>
      <c r="F157" s="586"/>
      <c r="G157" s="586"/>
      <c r="H157" s="586"/>
      <c r="I157" s="586"/>
    </row>
    <row r="158" spans="1:9" ht="69" x14ac:dyDescent="0.25">
      <c r="A158" s="595" t="s">
        <v>27</v>
      </c>
      <c r="B158" s="595"/>
      <c r="C158" s="580" t="s">
        <v>26</v>
      </c>
      <c r="D158" s="580"/>
      <c r="E158" s="19" t="s">
        <v>25</v>
      </c>
      <c r="F158" s="580" t="s">
        <v>24</v>
      </c>
      <c r="G158" s="580"/>
      <c r="H158" s="139" t="s">
        <v>23</v>
      </c>
      <c r="I158" s="139" t="s">
        <v>22</v>
      </c>
    </row>
    <row r="159" spans="1:9" x14ac:dyDescent="0.25">
      <c r="A159" s="621" t="s">
        <v>229</v>
      </c>
      <c r="B159" s="596"/>
      <c r="C159" s="619">
        <v>1200</v>
      </c>
      <c r="D159" s="597"/>
      <c r="E159" s="18">
        <v>7</v>
      </c>
      <c r="F159" s="619">
        <v>1200</v>
      </c>
      <c r="G159" s="597"/>
      <c r="H159" s="16">
        <v>7</v>
      </c>
      <c r="I159" s="142">
        <v>8400</v>
      </c>
    </row>
    <row r="160" spans="1:9" ht="13" x14ac:dyDescent="0.25">
      <c r="A160" s="603" t="s">
        <v>20</v>
      </c>
      <c r="B160" s="603"/>
      <c r="C160" s="603"/>
      <c r="D160" s="603"/>
      <c r="E160" s="603"/>
      <c r="F160" s="603"/>
      <c r="G160" s="603"/>
      <c r="H160" s="603"/>
      <c r="I160" s="142">
        <v>8400</v>
      </c>
    </row>
    <row r="161" spans="1:9" ht="15.5" x14ac:dyDescent="0.25">
      <c r="A161" s="586" t="s">
        <v>19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5.5" x14ac:dyDescent="0.25">
      <c r="A162" s="586" t="s">
        <v>18</v>
      </c>
      <c r="B162" s="586"/>
      <c r="C162" s="586"/>
      <c r="D162" s="586"/>
      <c r="E162" s="586"/>
      <c r="F162" s="586"/>
      <c r="G162" s="586"/>
      <c r="H162" s="586"/>
      <c r="I162" s="586"/>
    </row>
    <row r="163" spans="1:9" ht="13" x14ac:dyDescent="0.25">
      <c r="A163" s="580" t="s">
        <v>17</v>
      </c>
      <c r="B163" s="580"/>
      <c r="C163" s="580"/>
      <c r="D163" s="580"/>
      <c r="E163" s="580"/>
      <c r="F163" s="580"/>
      <c r="G163" s="580"/>
      <c r="H163" s="580"/>
      <c r="I163" s="139" t="s">
        <v>16</v>
      </c>
    </row>
    <row r="164" spans="1:9" x14ac:dyDescent="0.25">
      <c r="A164" s="143" t="s">
        <v>15</v>
      </c>
      <c r="B164" s="583" t="s">
        <v>14</v>
      </c>
      <c r="C164" s="583"/>
      <c r="D164" s="583"/>
      <c r="E164" s="583"/>
      <c r="F164" s="583"/>
      <c r="G164" s="583"/>
      <c r="H164" s="583"/>
      <c r="I164" s="16"/>
    </row>
    <row r="165" spans="1:9" x14ac:dyDescent="0.25">
      <c r="A165" s="143" t="s">
        <v>13</v>
      </c>
      <c r="B165" s="583" t="s">
        <v>9</v>
      </c>
      <c r="C165" s="583"/>
      <c r="D165" s="583"/>
      <c r="E165" s="583"/>
      <c r="F165" s="583"/>
      <c r="G165" s="583"/>
      <c r="H165" s="583"/>
      <c r="I165" s="142">
        <v>8400</v>
      </c>
    </row>
    <row r="166" spans="1:9" x14ac:dyDescent="0.25">
      <c r="A166" s="143" t="s">
        <v>12</v>
      </c>
      <c r="B166" s="583" t="s">
        <v>11</v>
      </c>
      <c r="C166" s="583"/>
      <c r="D166" s="583"/>
      <c r="E166" s="583"/>
      <c r="F166" s="583"/>
      <c r="G166" s="583"/>
      <c r="H166" s="583"/>
      <c r="I166" s="142"/>
    </row>
    <row r="167" spans="1:9" x14ac:dyDescent="0.25">
      <c r="A167" s="599"/>
      <c r="B167" s="599"/>
      <c r="C167" s="599"/>
      <c r="D167" s="599"/>
      <c r="E167" s="599"/>
      <c r="F167" s="599"/>
      <c r="G167" s="599"/>
      <c r="H167" s="599"/>
      <c r="I167" s="599"/>
    </row>
    <row r="168" spans="1:9" x14ac:dyDescent="0.25">
      <c r="A168" s="596" t="s">
        <v>10</v>
      </c>
      <c r="B168" s="596"/>
      <c r="C168" s="596"/>
      <c r="D168" s="596"/>
      <c r="E168" s="596"/>
      <c r="F168" s="596"/>
      <c r="G168" s="596"/>
      <c r="H168" s="596"/>
      <c r="I168" s="596"/>
    </row>
    <row r="169" spans="1:9" ht="13" x14ac:dyDescent="0.3">
      <c r="A169" s="13"/>
      <c r="B169" s="13"/>
      <c r="C169" s="13"/>
      <c r="D169" s="13"/>
      <c r="E169" s="13"/>
      <c r="F169" s="13"/>
      <c r="G169" s="13"/>
      <c r="H169" s="12"/>
      <c r="I169" s="12"/>
    </row>
    <row r="170" spans="1:9" ht="13" x14ac:dyDescent="0.3">
      <c r="A170" s="600"/>
      <c r="B170" s="600"/>
      <c r="C170" s="600"/>
      <c r="D170" s="600"/>
      <c r="E170" s="600"/>
      <c r="F170" s="600"/>
      <c r="G170" s="600"/>
      <c r="H170" s="600"/>
      <c r="I170" s="600"/>
    </row>
    <row r="171" spans="1:9" ht="18" x14ac:dyDescent="0.25">
      <c r="A171" s="601" t="s">
        <v>9</v>
      </c>
      <c r="B171" s="601"/>
      <c r="C171" s="601"/>
      <c r="D171" s="601"/>
      <c r="E171" s="601"/>
      <c r="F171" s="601"/>
      <c r="G171" s="602">
        <v>8400</v>
      </c>
      <c r="H171" s="602"/>
      <c r="I171" s="602"/>
    </row>
    <row r="172" spans="1:9" ht="18" x14ac:dyDescent="0.4">
      <c r="A172" s="607"/>
      <c r="B172" s="607"/>
      <c r="C172" s="607"/>
      <c r="D172" s="607"/>
      <c r="E172" s="607"/>
      <c r="F172" s="607"/>
      <c r="G172" s="607"/>
      <c r="H172" s="607"/>
      <c r="I172" s="607"/>
    </row>
    <row r="173" spans="1:9" ht="18" x14ac:dyDescent="0.25">
      <c r="A173" s="601" t="s">
        <v>8</v>
      </c>
      <c r="B173" s="601"/>
      <c r="C173" s="601"/>
      <c r="D173" s="601"/>
      <c r="E173" s="601"/>
      <c r="F173" s="601"/>
      <c r="G173" s="608">
        <f>H18</f>
        <v>0</v>
      </c>
      <c r="H173" s="608"/>
      <c r="I173" s="608"/>
    </row>
    <row r="174" spans="1:9" ht="18" x14ac:dyDescent="0.25">
      <c r="A174" s="609"/>
      <c r="B174" s="609"/>
      <c r="C174" s="609"/>
      <c r="D174" s="609"/>
      <c r="E174" s="609"/>
      <c r="F174" s="609"/>
      <c r="G174" s="609"/>
      <c r="H174" s="609"/>
      <c r="I174" s="609"/>
    </row>
    <row r="175" spans="1:9" ht="18" x14ac:dyDescent="0.25">
      <c r="A175" s="610" t="s">
        <v>7</v>
      </c>
      <c r="B175" s="610"/>
      <c r="C175" s="610"/>
      <c r="D175" s="610"/>
      <c r="E175" s="610"/>
      <c r="F175" s="610"/>
      <c r="G175" s="611">
        <v>8400</v>
      </c>
      <c r="H175" s="611"/>
      <c r="I175" s="611"/>
    </row>
    <row r="176" spans="1:9" ht="13" x14ac:dyDescent="0.25">
      <c r="A176" s="570"/>
      <c r="B176" s="570"/>
      <c r="C176" s="570"/>
      <c r="D176" s="570"/>
      <c r="E176" s="570"/>
      <c r="F176" s="570"/>
      <c r="G176" s="570"/>
      <c r="H176" s="570"/>
      <c r="I176" s="570"/>
    </row>
    <row r="177" spans="1:9" ht="13" x14ac:dyDescent="0.25">
      <c r="A177" s="604" t="s">
        <v>207</v>
      </c>
      <c r="B177" s="604"/>
      <c r="C177" s="604"/>
      <c r="D177" s="604"/>
      <c r="E177" s="604"/>
      <c r="F177" s="604"/>
      <c r="G177" s="604"/>
      <c r="H177" s="604"/>
      <c r="I177" s="604"/>
    </row>
    <row r="178" spans="1:9" x14ac:dyDescent="0.25">
      <c r="A178" s="560" t="s">
        <v>5</v>
      </c>
      <c r="B178" s="560"/>
      <c r="C178" s="560"/>
      <c r="D178" s="560"/>
      <c r="E178" s="560"/>
      <c r="F178" s="560"/>
      <c r="G178" s="560"/>
      <c r="H178" s="580" t="s">
        <v>4</v>
      </c>
      <c r="I178" s="580"/>
    </row>
    <row r="179" spans="1:9" x14ac:dyDescent="0.25">
      <c r="A179" s="560"/>
      <c r="B179" s="560"/>
      <c r="C179" s="560"/>
      <c r="D179" s="560"/>
      <c r="E179" s="560"/>
      <c r="F179" s="560"/>
      <c r="G179" s="560"/>
      <c r="H179" s="580"/>
      <c r="I179" s="580"/>
    </row>
    <row r="180" spans="1:9" x14ac:dyDescent="0.25">
      <c r="A180" s="620" t="s">
        <v>215</v>
      </c>
      <c r="B180" s="605"/>
      <c r="C180" s="605"/>
      <c r="D180" s="605"/>
      <c r="E180" s="605"/>
      <c r="F180" s="605"/>
      <c r="G180" s="605"/>
      <c r="H180" s="606">
        <v>1</v>
      </c>
      <c r="I180" s="606"/>
    </row>
    <row r="181" spans="1:9" x14ac:dyDescent="0.25">
      <c r="A181" s="616"/>
      <c r="B181" s="616"/>
      <c r="C181" s="616"/>
      <c r="D181" s="616"/>
      <c r="E181" s="616"/>
      <c r="F181" s="616"/>
      <c r="G181" s="616"/>
      <c r="H181" s="616"/>
      <c r="I181" s="616"/>
    </row>
    <row r="182" spans="1:9" x14ac:dyDescent="0.25">
      <c r="A182" s="616"/>
      <c r="B182" s="616"/>
      <c r="C182" s="616"/>
      <c r="D182" s="616"/>
      <c r="E182" s="616"/>
      <c r="F182" s="616"/>
      <c r="G182" s="616"/>
      <c r="H182" s="616"/>
      <c r="I182" s="616"/>
    </row>
    <row r="183" spans="1:9" ht="13" x14ac:dyDescent="0.25">
      <c r="A183" s="617" t="s">
        <v>206</v>
      </c>
      <c r="B183" s="617"/>
      <c r="C183" s="617"/>
      <c r="D183" s="617"/>
      <c r="E183" s="617"/>
      <c r="F183" s="617"/>
      <c r="G183" s="617"/>
      <c r="H183" s="617"/>
      <c r="I183" s="617"/>
    </row>
    <row r="184" spans="1:9" ht="13" x14ac:dyDescent="0.25">
      <c r="A184" s="580" t="s">
        <v>1</v>
      </c>
      <c r="B184" s="580"/>
      <c r="C184" s="580"/>
      <c r="D184" s="580"/>
      <c r="E184" s="580"/>
      <c r="F184" s="580"/>
      <c r="G184" s="580"/>
      <c r="H184" s="580" t="s">
        <v>0</v>
      </c>
      <c r="I184" s="580"/>
    </row>
    <row r="185" spans="1:9" ht="14" x14ac:dyDescent="0.3">
      <c r="A185" s="618"/>
      <c r="B185" s="618"/>
      <c r="C185" s="618"/>
      <c r="D185" s="618"/>
      <c r="E185" s="618"/>
      <c r="F185" s="618"/>
      <c r="G185" s="618"/>
      <c r="H185" s="580"/>
      <c r="I185" s="580"/>
    </row>
  </sheetData>
  <mergeCells count="194">
    <mergeCell ref="A12:I12"/>
    <mergeCell ref="A14:I14"/>
    <mergeCell ref="B15:G15"/>
    <mergeCell ref="H15:I15"/>
    <mergeCell ref="B16:G16"/>
    <mergeCell ref="H16:I16"/>
    <mergeCell ref="A8:I8"/>
    <mergeCell ref="A9:I9"/>
    <mergeCell ref="A10:E10"/>
    <mergeCell ref="F10:I10"/>
    <mergeCell ref="A11:E11"/>
    <mergeCell ref="F11:I11"/>
    <mergeCell ref="A21:I21"/>
    <mergeCell ref="B22:G22"/>
    <mergeCell ref="H22:I22"/>
    <mergeCell ref="B23:G23"/>
    <mergeCell ref="H23:I23"/>
    <mergeCell ref="B24:G24"/>
    <mergeCell ref="H24:I24"/>
    <mergeCell ref="B17:G17"/>
    <mergeCell ref="H17:I17"/>
    <mergeCell ref="B18:G18"/>
    <mergeCell ref="H18:I18"/>
    <mergeCell ref="A19:I19"/>
    <mergeCell ref="A20:I20"/>
    <mergeCell ref="B30:G30"/>
    <mergeCell ref="B31:H31"/>
    <mergeCell ref="B32:G32"/>
    <mergeCell ref="B33:G33"/>
    <mergeCell ref="B34:H34"/>
    <mergeCell ref="B35:H35"/>
    <mergeCell ref="B25:G25"/>
    <mergeCell ref="H25:I25"/>
    <mergeCell ref="A26:I26"/>
    <mergeCell ref="A27:I27"/>
    <mergeCell ref="A28:I28"/>
    <mergeCell ref="A29:I29"/>
    <mergeCell ref="B42:H42"/>
    <mergeCell ref="B43:G43"/>
    <mergeCell ref="B44:G44"/>
    <mergeCell ref="B45:H45"/>
    <mergeCell ref="B46:G46"/>
    <mergeCell ref="B47:H47"/>
    <mergeCell ref="B36:H36"/>
    <mergeCell ref="B37:H37"/>
    <mergeCell ref="B38:H38"/>
    <mergeCell ref="A39:H39"/>
    <mergeCell ref="A40:I40"/>
    <mergeCell ref="B41:H41"/>
    <mergeCell ref="A54:I54"/>
    <mergeCell ref="A55:I55"/>
    <mergeCell ref="B56:H56"/>
    <mergeCell ref="B57:H57"/>
    <mergeCell ref="B58:H58"/>
    <mergeCell ref="B59:H59"/>
    <mergeCell ref="B48:H48"/>
    <mergeCell ref="B49:H49"/>
    <mergeCell ref="B50:H50"/>
    <mergeCell ref="B51:H51"/>
    <mergeCell ref="A52:I52"/>
    <mergeCell ref="A53:I53"/>
    <mergeCell ref="B67:G67"/>
    <mergeCell ref="B68:G68"/>
    <mergeCell ref="B69:G69"/>
    <mergeCell ref="B70:G70"/>
    <mergeCell ref="B71:G71"/>
    <mergeCell ref="B72:G72"/>
    <mergeCell ref="B60:H60"/>
    <mergeCell ref="A61:H61"/>
    <mergeCell ref="A62:I62"/>
    <mergeCell ref="A63:I63"/>
    <mergeCell ref="A65:I65"/>
    <mergeCell ref="B66:G66"/>
    <mergeCell ref="B80:H80"/>
    <mergeCell ref="B81:H81"/>
    <mergeCell ref="B82:H82"/>
    <mergeCell ref="A83:H83"/>
    <mergeCell ref="B84:H84"/>
    <mergeCell ref="A85:H85"/>
    <mergeCell ref="B73:G73"/>
    <mergeCell ref="B74:G74"/>
    <mergeCell ref="A75:G75"/>
    <mergeCell ref="A77:I77"/>
    <mergeCell ref="A78:I78"/>
    <mergeCell ref="A79:I79"/>
    <mergeCell ref="A92:I92"/>
    <mergeCell ref="B93:H93"/>
    <mergeCell ref="B94:H94"/>
    <mergeCell ref="B95:H95"/>
    <mergeCell ref="B96:H96"/>
    <mergeCell ref="B97:H97"/>
    <mergeCell ref="A86:I86"/>
    <mergeCell ref="A87:I87"/>
    <mergeCell ref="B88:H88"/>
    <mergeCell ref="B89:H89"/>
    <mergeCell ref="B90:H90"/>
    <mergeCell ref="A91:H91"/>
    <mergeCell ref="B104:H104"/>
    <mergeCell ref="B105:H105"/>
    <mergeCell ref="B106:H106"/>
    <mergeCell ref="B107:H107"/>
    <mergeCell ref="B108:H108"/>
    <mergeCell ref="B109:H109"/>
    <mergeCell ref="B98:H98"/>
    <mergeCell ref="B99:H99"/>
    <mergeCell ref="B100:H100"/>
    <mergeCell ref="B101:H101"/>
    <mergeCell ref="A102:H102"/>
    <mergeCell ref="A103:I103"/>
    <mergeCell ref="B116:H116"/>
    <mergeCell ref="B117:H117"/>
    <mergeCell ref="B118:H118"/>
    <mergeCell ref="B119:H119"/>
    <mergeCell ref="B120:H120"/>
    <mergeCell ref="B121:H121"/>
    <mergeCell ref="B110:H110"/>
    <mergeCell ref="A111:H111"/>
    <mergeCell ref="B112:H112"/>
    <mergeCell ref="A113:H113"/>
    <mergeCell ref="A114:I114"/>
    <mergeCell ref="B115:H115"/>
    <mergeCell ref="B128:G128"/>
    <mergeCell ref="A129:G129"/>
    <mergeCell ref="B130:G130"/>
    <mergeCell ref="B131:G131"/>
    <mergeCell ref="B132:G132"/>
    <mergeCell ref="B133:G133"/>
    <mergeCell ref="A122:H122"/>
    <mergeCell ref="A123:I123"/>
    <mergeCell ref="B124:G124"/>
    <mergeCell ref="A125:G125"/>
    <mergeCell ref="B126:G126"/>
    <mergeCell ref="A127:G127"/>
    <mergeCell ref="A140:G140"/>
    <mergeCell ref="A141:B143"/>
    <mergeCell ref="C141:I141"/>
    <mergeCell ref="C142:I142"/>
    <mergeCell ref="C143:I143"/>
    <mergeCell ref="A144:I144"/>
    <mergeCell ref="B134:G134"/>
    <mergeCell ref="B135:G135"/>
    <mergeCell ref="B136:G136"/>
    <mergeCell ref="B137:G137"/>
    <mergeCell ref="A138:H138"/>
    <mergeCell ref="A139:I139"/>
    <mergeCell ref="B151:H151"/>
    <mergeCell ref="B152:H152"/>
    <mergeCell ref="A153:H153"/>
    <mergeCell ref="B154:H154"/>
    <mergeCell ref="A155:H155"/>
    <mergeCell ref="A156:I156"/>
    <mergeCell ref="A145:I145"/>
    <mergeCell ref="A146:I146"/>
    <mergeCell ref="A147:I147"/>
    <mergeCell ref="A148:H148"/>
    <mergeCell ref="B149:H149"/>
    <mergeCell ref="B150:H150"/>
    <mergeCell ref="A160:H160"/>
    <mergeCell ref="A161:I161"/>
    <mergeCell ref="A162:I162"/>
    <mergeCell ref="A163:H163"/>
    <mergeCell ref="B164:H164"/>
    <mergeCell ref="B165:H165"/>
    <mergeCell ref="A157:I157"/>
    <mergeCell ref="A158:B158"/>
    <mergeCell ref="C158:D158"/>
    <mergeCell ref="F158:G158"/>
    <mergeCell ref="A159:B159"/>
    <mergeCell ref="C159:D159"/>
    <mergeCell ref="F159:G159"/>
    <mergeCell ref="A172:I172"/>
    <mergeCell ref="A173:F173"/>
    <mergeCell ref="G173:I173"/>
    <mergeCell ref="A174:I174"/>
    <mergeCell ref="A175:F175"/>
    <mergeCell ref="G175:I175"/>
    <mergeCell ref="B166:H166"/>
    <mergeCell ref="A167:I167"/>
    <mergeCell ref="A168:I168"/>
    <mergeCell ref="A170:I170"/>
    <mergeCell ref="A171:F171"/>
    <mergeCell ref="G171:I171"/>
    <mergeCell ref="A181:I182"/>
    <mergeCell ref="A183:I183"/>
    <mergeCell ref="A184:G184"/>
    <mergeCell ref="H184:I184"/>
    <mergeCell ref="A185:G185"/>
    <mergeCell ref="H185:I185"/>
    <mergeCell ref="A176:I176"/>
    <mergeCell ref="A177:I177"/>
    <mergeCell ref="A178:G179"/>
    <mergeCell ref="H178:I179"/>
    <mergeCell ref="A180:G180"/>
    <mergeCell ref="H180:I180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4:I186"/>
  <sheetViews>
    <sheetView topLeftCell="A160" workbookViewId="0">
      <selection activeCell="G176" sqref="A1:I176"/>
    </sheetView>
  </sheetViews>
  <sheetFormatPr defaultRowHeight="12.5" x14ac:dyDescent="0.25"/>
  <cols>
    <col min="7" max="7" width="23.26953125" customWidth="1"/>
    <col min="8" max="8" width="26.453125" customWidth="1"/>
    <col min="9" max="9" width="45" customWidth="1"/>
  </cols>
  <sheetData>
    <row r="4" spans="1:9" ht="13" thickBot="1" x14ac:dyDescent="0.3"/>
    <row r="5" spans="1:9" ht="13" x14ac:dyDescent="0.3">
      <c r="A5" s="147" t="s">
        <v>224</v>
      </c>
      <c r="B5" s="148"/>
      <c r="C5" s="148"/>
      <c r="D5" s="149"/>
    </row>
    <row r="6" spans="1:9" ht="13" x14ac:dyDescent="0.3">
      <c r="A6" s="150" t="s">
        <v>221</v>
      </c>
      <c r="B6" s="146"/>
      <c r="C6" s="146"/>
      <c r="D6" s="151"/>
    </row>
    <row r="7" spans="1:9" ht="13" x14ac:dyDescent="0.3">
      <c r="A7" s="150" t="s">
        <v>222</v>
      </c>
      <c r="B7" s="146"/>
      <c r="C7" s="146"/>
      <c r="D7" s="151"/>
    </row>
    <row r="8" spans="1:9" ht="13.5" thickBot="1" x14ac:dyDescent="0.35">
      <c r="A8" s="152" t="s">
        <v>223</v>
      </c>
      <c r="B8" s="153"/>
      <c r="C8" s="153"/>
      <c r="D8" s="154"/>
    </row>
    <row r="9" spans="1:9" ht="23" x14ac:dyDescent="0.25">
      <c r="A9" s="557" t="s">
        <v>178</v>
      </c>
      <c r="B9" s="557"/>
      <c r="C9" s="557"/>
      <c r="D9" s="557"/>
      <c r="E9" s="557"/>
      <c r="F9" s="557"/>
      <c r="G9" s="557"/>
      <c r="H9" s="557"/>
      <c r="I9" s="557"/>
    </row>
    <row r="10" spans="1:9" ht="23" x14ac:dyDescent="0.25">
      <c r="A10" s="558"/>
      <c r="B10" s="558"/>
      <c r="C10" s="558"/>
      <c r="D10" s="558"/>
      <c r="E10" s="558"/>
      <c r="F10" s="558"/>
      <c r="G10" s="558"/>
      <c r="H10" s="558"/>
      <c r="I10" s="558"/>
    </row>
    <row r="11" spans="1:9" ht="13" x14ac:dyDescent="0.25">
      <c r="A11" s="553" t="s">
        <v>182</v>
      </c>
      <c r="B11" s="553"/>
      <c r="C11" s="553"/>
      <c r="D11" s="553"/>
      <c r="E11" s="553"/>
      <c r="F11" s="556"/>
      <c r="G11" s="556"/>
      <c r="H11" s="556"/>
      <c r="I11" s="556"/>
    </row>
    <row r="12" spans="1:9" ht="13" x14ac:dyDescent="0.25">
      <c r="A12" s="553" t="s">
        <v>175</v>
      </c>
      <c r="B12" s="553"/>
      <c r="C12" s="553"/>
      <c r="D12" s="553"/>
      <c r="E12" s="553"/>
      <c r="F12" s="556"/>
      <c r="G12" s="556"/>
      <c r="H12" s="556"/>
      <c r="I12" s="556"/>
    </row>
    <row r="13" spans="1:9" ht="13" x14ac:dyDescent="0.25">
      <c r="A13" s="553" t="s">
        <v>181</v>
      </c>
      <c r="B13" s="553"/>
      <c r="C13" s="553"/>
      <c r="D13" s="553"/>
      <c r="E13" s="553"/>
      <c r="F13" s="553"/>
      <c r="G13" s="553"/>
      <c r="H13" s="553"/>
      <c r="I13" s="553"/>
    </row>
    <row r="14" spans="1:9" ht="13" x14ac:dyDescent="0.25">
      <c r="A14" s="155"/>
      <c r="B14" s="159"/>
      <c r="C14" s="159"/>
      <c r="D14" s="159"/>
      <c r="E14" s="159"/>
      <c r="F14" s="159"/>
      <c r="G14" s="159"/>
      <c r="H14" s="159"/>
      <c r="I14" s="159"/>
    </row>
    <row r="15" spans="1:9" ht="14" x14ac:dyDescent="0.25">
      <c r="A15" s="554" t="s">
        <v>172</v>
      </c>
      <c r="B15" s="554"/>
      <c r="C15" s="554"/>
      <c r="D15" s="554"/>
      <c r="E15" s="554"/>
      <c r="F15" s="554"/>
      <c r="G15" s="554"/>
      <c r="H15" s="554"/>
      <c r="I15" s="554"/>
    </row>
    <row r="16" spans="1:9" ht="13" x14ac:dyDescent="0.25">
      <c r="A16" s="162" t="s">
        <v>15</v>
      </c>
      <c r="B16" s="553" t="s">
        <v>171</v>
      </c>
      <c r="C16" s="553"/>
      <c r="D16" s="553"/>
      <c r="E16" s="553"/>
      <c r="F16" s="553"/>
      <c r="G16" s="553"/>
      <c r="H16" s="555">
        <v>40823</v>
      </c>
      <c r="I16" s="555"/>
    </row>
    <row r="17" spans="1:9" ht="13" x14ac:dyDescent="0.25">
      <c r="A17" s="162" t="s">
        <v>13</v>
      </c>
      <c r="B17" s="553" t="s">
        <v>169</v>
      </c>
      <c r="C17" s="553"/>
      <c r="D17" s="553"/>
      <c r="E17" s="553"/>
      <c r="F17" s="553"/>
      <c r="G17" s="553"/>
      <c r="H17" s="556" t="s">
        <v>240</v>
      </c>
      <c r="I17" s="556"/>
    </row>
    <row r="18" spans="1:9" ht="13" x14ac:dyDescent="0.25">
      <c r="A18" s="162" t="s">
        <v>12</v>
      </c>
      <c r="B18" s="553" t="s">
        <v>167</v>
      </c>
      <c r="C18" s="553"/>
      <c r="D18" s="553"/>
      <c r="E18" s="553"/>
      <c r="F18" s="553"/>
      <c r="G18" s="553"/>
      <c r="H18" s="556" t="s">
        <v>226</v>
      </c>
      <c r="I18" s="556"/>
    </row>
    <row r="19" spans="1:9" ht="13" x14ac:dyDescent="0.25">
      <c r="A19" s="162" t="s">
        <v>35</v>
      </c>
      <c r="B19" s="553" t="s">
        <v>165</v>
      </c>
      <c r="C19" s="553"/>
      <c r="D19" s="553"/>
      <c r="E19" s="553"/>
      <c r="F19" s="553"/>
      <c r="G19" s="553"/>
      <c r="H19" s="556"/>
      <c r="I19" s="556"/>
    </row>
    <row r="20" spans="1:9" ht="13" x14ac:dyDescent="0.25">
      <c r="A20" s="560"/>
      <c r="B20" s="560"/>
      <c r="C20" s="560"/>
      <c r="D20" s="560"/>
      <c r="E20" s="560"/>
      <c r="F20" s="560"/>
      <c r="G20" s="560"/>
      <c r="H20" s="560"/>
      <c r="I20" s="560"/>
    </row>
    <row r="21" spans="1:9" ht="14" x14ac:dyDescent="0.25">
      <c r="A21" s="554" t="s">
        <v>164</v>
      </c>
      <c r="B21" s="554"/>
      <c r="C21" s="554"/>
      <c r="D21" s="554"/>
      <c r="E21" s="554"/>
      <c r="F21" s="554"/>
      <c r="G21" s="554"/>
      <c r="H21" s="554"/>
      <c r="I21" s="554"/>
    </row>
    <row r="22" spans="1:9" ht="14" x14ac:dyDescent="0.25">
      <c r="A22" s="554" t="s">
        <v>163</v>
      </c>
      <c r="B22" s="554"/>
      <c r="C22" s="554"/>
      <c r="D22" s="554"/>
      <c r="E22" s="554"/>
      <c r="F22" s="554"/>
      <c r="G22" s="554"/>
      <c r="H22" s="554"/>
      <c r="I22" s="554"/>
    </row>
    <row r="23" spans="1:9" ht="13" x14ac:dyDescent="0.25">
      <c r="A23" s="162">
        <v>1</v>
      </c>
      <c r="B23" s="553" t="s">
        <v>162</v>
      </c>
      <c r="C23" s="553"/>
      <c r="D23" s="553"/>
      <c r="E23" s="553"/>
      <c r="F23" s="553"/>
      <c r="G23" s="553"/>
      <c r="H23" s="565" t="s">
        <v>241</v>
      </c>
      <c r="I23" s="565"/>
    </row>
    <row r="24" spans="1:9" ht="13" x14ac:dyDescent="0.25">
      <c r="A24" s="162">
        <v>2</v>
      </c>
      <c r="B24" s="553" t="s">
        <v>161</v>
      </c>
      <c r="C24" s="553"/>
      <c r="D24" s="553"/>
      <c r="E24" s="553"/>
      <c r="F24" s="553"/>
      <c r="G24" s="553"/>
      <c r="H24" s="565">
        <v>572</v>
      </c>
      <c r="I24" s="565"/>
    </row>
    <row r="25" spans="1:9" ht="14" x14ac:dyDescent="0.25">
      <c r="A25" s="162">
        <v>3</v>
      </c>
      <c r="B25" s="553" t="s">
        <v>160</v>
      </c>
      <c r="C25" s="553"/>
      <c r="D25" s="553"/>
      <c r="E25" s="553"/>
      <c r="F25" s="553"/>
      <c r="G25" s="553"/>
      <c r="H25" s="561" t="s">
        <v>241</v>
      </c>
      <c r="I25" s="561"/>
    </row>
    <row r="26" spans="1:9" ht="13" x14ac:dyDescent="0.25">
      <c r="A26" s="162">
        <v>4</v>
      </c>
      <c r="B26" s="553" t="s">
        <v>159</v>
      </c>
      <c r="C26" s="553"/>
      <c r="D26" s="553"/>
      <c r="E26" s="553"/>
      <c r="F26" s="553"/>
      <c r="G26" s="553"/>
      <c r="H26" s="562" t="s">
        <v>226</v>
      </c>
      <c r="I26" s="562"/>
    </row>
    <row r="27" spans="1:9" x14ac:dyDescent="0.25">
      <c r="A27" s="563"/>
      <c r="B27" s="563"/>
      <c r="C27" s="563"/>
      <c r="D27" s="563"/>
      <c r="E27" s="563"/>
      <c r="F27" s="563"/>
      <c r="G27" s="563"/>
      <c r="H27" s="563"/>
      <c r="I27" s="563"/>
    </row>
    <row r="28" spans="1:9" x14ac:dyDescent="0.25">
      <c r="A28" s="564" t="s">
        <v>157</v>
      </c>
      <c r="B28" s="564"/>
      <c r="C28" s="564"/>
      <c r="D28" s="564"/>
      <c r="E28" s="564"/>
      <c r="F28" s="564"/>
      <c r="G28" s="564"/>
      <c r="H28" s="564"/>
      <c r="I28" s="564"/>
    </row>
    <row r="29" spans="1:9" ht="13" x14ac:dyDescent="0.3">
      <c r="A29" s="567"/>
      <c r="B29" s="567"/>
      <c r="C29" s="567"/>
      <c r="D29" s="567"/>
      <c r="E29" s="567"/>
      <c r="F29" s="567"/>
      <c r="G29" s="567"/>
      <c r="H29" s="567"/>
      <c r="I29" s="567"/>
    </row>
    <row r="30" spans="1:9" ht="13" x14ac:dyDescent="0.25">
      <c r="A30" s="568" t="s">
        <v>156</v>
      </c>
      <c r="B30" s="568"/>
      <c r="C30" s="568"/>
      <c r="D30" s="568"/>
      <c r="E30" s="568"/>
      <c r="F30" s="568"/>
      <c r="G30" s="568"/>
      <c r="H30" s="568"/>
      <c r="I30" s="568"/>
    </row>
    <row r="31" spans="1:9" ht="14" x14ac:dyDescent="0.25">
      <c r="A31" s="63">
        <v>1</v>
      </c>
      <c r="B31" s="569" t="s">
        <v>155</v>
      </c>
      <c r="C31" s="569"/>
      <c r="D31" s="569"/>
      <c r="E31" s="569"/>
      <c r="F31" s="569"/>
      <c r="G31" s="569"/>
      <c r="H31" s="64" t="s">
        <v>62</v>
      </c>
      <c r="I31" s="63" t="s">
        <v>154</v>
      </c>
    </row>
    <row r="32" spans="1:9" ht="13" x14ac:dyDescent="0.25">
      <c r="A32" s="162" t="s">
        <v>15</v>
      </c>
      <c r="B32" s="553" t="s">
        <v>186</v>
      </c>
      <c r="C32" s="553"/>
      <c r="D32" s="553"/>
      <c r="E32" s="553"/>
      <c r="F32" s="553"/>
      <c r="G32" s="553"/>
      <c r="H32" s="553"/>
      <c r="I32" s="60">
        <v>572</v>
      </c>
    </row>
    <row r="33" spans="1:9" ht="13" x14ac:dyDescent="0.25">
      <c r="A33" s="162" t="s">
        <v>13</v>
      </c>
      <c r="B33" s="570" t="s">
        <v>232</v>
      </c>
      <c r="C33" s="570"/>
      <c r="D33" s="570"/>
      <c r="E33" s="570"/>
      <c r="F33" s="570"/>
      <c r="G33" s="570"/>
      <c r="H33" s="30">
        <v>0.2</v>
      </c>
      <c r="I33" s="60">
        <v>114.4</v>
      </c>
    </row>
    <row r="34" spans="1:9" ht="13" x14ac:dyDescent="0.25">
      <c r="A34" s="162" t="s">
        <v>12</v>
      </c>
      <c r="B34" s="571" t="s">
        <v>202</v>
      </c>
      <c r="C34" s="571"/>
      <c r="D34" s="571"/>
      <c r="E34" s="571"/>
      <c r="F34" s="571"/>
      <c r="G34" s="571"/>
      <c r="H34" s="61"/>
      <c r="I34" s="60"/>
    </row>
    <row r="35" spans="1:9" ht="13" x14ac:dyDescent="0.25">
      <c r="A35" s="162" t="s">
        <v>35</v>
      </c>
      <c r="B35" s="553" t="s">
        <v>150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162" t="s">
        <v>32</v>
      </c>
      <c r="B36" s="553" t="s">
        <v>149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162" t="s">
        <v>81</v>
      </c>
      <c r="B37" s="553" t="s">
        <v>148</v>
      </c>
      <c r="C37" s="553"/>
      <c r="D37" s="553"/>
      <c r="E37" s="553"/>
      <c r="F37" s="553"/>
      <c r="G37" s="553"/>
      <c r="H37" s="553"/>
      <c r="I37" s="60"/>
    </row>
    <row r="38" spans="1:9" ht="13" x14ac:dyDescent="0.25">
      <c r="A38" s="162" t="s">
        <v>79</v>
      </c>
      <c r="B38" s="553" t="s">
        <v>147</v>
      </c>
      <c r="C38" s="553"/>
      <c r="D38" s="553"/>
      <c r="E38" s="553"/>
      <c r="F38" s="553"/>
      <c r="G38" s="553"/>
      <c r="H38" s="553"/>
      <c r="I38" s="60"/>
    </row>
    <row r="39" spans="1:9" ht="13" x14ac:dyDescent="0.25">
      <c r="A39" s="162" t="s">
        <v>114</v>
      </c>
      <c r="B39" s="553" t="s">
        <v>145</v>
      </c>
      <c r="C39" s="553"/>
      <c r="D39" s="553"/>
      <c r="E39" s="553"/>
      <c r="F39" s="553"/>
      <c r="G39" s="553"/>
      <c r="H39" s="553"/>
      <c r="I39" s="60"/>
    </row>
    <row r="40" spans="1:9" ht="14" x14ac:dyDescent="0.25">
      <c r="A40" s="566" t="s">
        <v>144</v>
      </c>
      <c r="B40" s="566"/>
      <c r="C40" s="566"/>
      <c r="D40" s="566"/>
      <c r="E40" s="566"/>
      <c r="F40" s="566"/>
      <c r="G40" s="566"/>
      <c r="H40" s="566"/>
      <c r="I40" s="59">
        <f>SUM(I32:I39)</f>
        <v>686.4</v>
      </c>
    </row>
    <row r="41" spans="1:9" ht="13" x14ac:dyDescent="0.25">
      <c r="A41" s="560" t="s">
        <v>143</v>
      </c>
      <c r="B41" s="560"/>
      <c r="C41" s="560"/>
      <c r="D41" s="560"/>
      <c r="E41" s="560"/>
      <c r="F41" s="560"/>
      <c r="G41" s="560"/>
      <c r="H41" s="560"/>
      <c r="I41" s="560"/>
    </row>
    <row r="42" spans="1:9" ht="14" x14ac:dyDescent="0.25">
      <c r="A42" s="163">
        <v>2</v>
      </c>
      <c r="B42" s="554" t="s">
        <v>142</v>
      </c>
      <c r="C42" s="554"/>
      <c r="D42" s="554"/>
      <c r="E42" s="554"/>
      <c r="F42" s="554"/>
      <c r="G42" s="554"/>
      <c r="H42" s="554"/>
      <c r="I42" s="156" t="s">
        <v>16</v>
      </c>
    </row>
    <row r="43" spans="1:9" ht="13" x14ac:dyDescent="0.25">
      <c r="A43" s="157" t="s">
        <v>15</v>
      </c>
      <c r="B43" s="573"/>
      <c r="C43" s="573"/>
      <c r="D43" s="573"/>
      <c r="E43" s="573"/>
      <c r="F43" s="573"/>
      <c r="G43" s="573"/>
      <c r="H43" s="573"/>
      <c r="I43" s="25">
        <v>71.650000000000006</v>
      </c>
    </row>
    <row r="44" spans="1:9" ht="13" x14ac:dyDescent="0.25">
      <c r="A44" s="157"/>
      <c r="B44" s="572" t="s">
        <v>140</v>
      </c>
      <c r="C44" s="572"/>
      <c r="D44" s="572"/>
      <c r="E44" s="572"/>
      <c r="F44" s="572"/>
      <c r="G44" s="572"/>
      <c r="H44" s="57">
        <v>2.2000000000000002</v>
      </c>
      <c r="I44" s="28" t="s">
        <v>49</v>
      </c>
    </row>
    <row r="45" spans="1:9" ht="13" x14ac:dyDescent="0.25">
      <c r="A45" s="157"/>
      <c r="B45" s="576" t="s">
        <v>237</v>
      </c>
      <c r="C45" s="576"/>
      <c r="D45" s="576"/>
      <c r="E45" s="576"/>
      <c r="F45" s="576"/>
      <c r="G45" s="576"/>
      <c r="H45" s="58"/>
      <c r="I45" s="28"/>
    </row>
    <row r="46" spans="1:9" ht="13" x14ac:dyDescent="0.25">
      <c r="A46" s="157" t="s">
        <v>13</v>
      </c>
      <c r="B46" s="573" t="s">
        <v>188</v>
      </c>
      <c r="C46" s="573"/>
      <c r="D46" s="573"/>
      <c r="E46" s="573"/>
      <c r="F46" s="573"/>
      <c r="G46" s="573"/>
      <c r="H46" s="573"/>
      <c r="I46" s="25">
        <v>114.4</v>
      </c>
    </row>
    <row r="47" spans="1:9" ht="13" x14ac:dyDescent="0.25">
      <c r="A47" s="157"/>
      <c r="B47" s="572" t="s">
        <v>233</v>
      </c>
      <c r="C47" s="572"/>
      <c r="D47" s="572"/>
      <c r="E47" s="572"/>
      <c r="F47" s="572"/>
      <c r="G47" s="572"/>
      <c r="H47" s="57">
        <v>143</v>
      </c>
      <c r="I47" s="28" t="s">
        <v>49</v>
      </c>
    </row>
    <row r="48" spans="1:9" ht="13" x14ac:dyDescent="0.25">
      <c r="A48" s="157" t="s">
        <v>12</v>
      </c>
      <c r="B48" s="573" t="s">
        <v>136</v>
      </c>
      <c r="C48" s="573"/>
      <c r="D48" s="573"/>
      <c r="E48" s="573"/>
      <c r="F48" s="573"/>
      <c r="G48" s="573"/>
      <c r="H48" s="573"/>
      <c r="I48" s="25"/>
    </row>
    <row r="49" spans="1:9" ht="13" x14ac:dyDescent="0.25">
      <c r="A49" s="157" t="s">
        <v>35</v>
      </c>
      <c r="B49" s="574" t="s">
        <v>135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157" t="s">
        <v>32</v>
      </c>
      <c r="B50" s="574" t="s">
        <v>134</v>
      </c>
      <c r="C50" s="574"/>
      <c r="D50" s="574"/>
      <c r="E50" s="574"/>
      <c r="F50" s="574"/>
      <c r="G50" s="574"/>
      <c r="H50" s="574"/>
      <c r="I50" s="25">
        <v>5</v>
      </c>
    </row>
    <row r="51" spans="1:9" ht="13" x14ac:dyDescent="0.25">
      <c r="A51" s="157" t="s">
        <v>81</v>
      </c>
      <c r="B51" s="574" t="s">
        <v>65</v>
      </c>
      <c r="C51" s="574"/>
      <c r="D51" s="574"/>
      <c r="E51" s="574"/>
      <c r="F51" s="574"/>
      <c r="G51" s="574"/>
      <c r="H51" s="574"/>
      <c r="I51" s="20">
        <v>0</v>
      </c>
    </row>
    <row r="52" spans="1:9" ht="13" x14ac:dyDescent="0.25">
      <c r="A52" s="158"/>
      <c r="B52" s="575" t="s">
        <v>133</v>
      </c>
      <c r="C52" s="575"/>
      <c r="D52" s="575"/>
      <c r="E52" s="575"/>
      <c r="F52" s="575"/>
      <c r="G52" s="575"/>
      <c r="H52" s="575"/>
      <c r="I52" s="25">
        <f>SUM(I43:I51)</f>
        <v>191.05</v>
      </c>
    </row>
    <row r="53" spans="1:9" ht="13" x14ac:dyDescent="0.25">
      <c r="A53" s="560"/>
      <c r="B53" s="560"/>
      <c r="C53" s="560"/>
      <c r="D53" s="560"/>
      <c r="E53" s="560"/>
      <c r="F53" s="560"/>
      <c r="G53" s="560"/>
      <c r="H53" s="560"/>
      <c r="I53" s="560"/>
    </row>
    <row r="54" spans="1:9" ht="13" x14ac:dyDescent="0.25">
      <c r="A54" s="580" t="s">
        <v>132</v>
      </c>
      <c r="B54" s="580"/>
      <c r="C54" s="580"/>
      <c r="D54" s="580"/>
      <c r="E54" s="580"/>
      <c r="F54" s="580"/>
      <c r="G54" s="580"/>
      <c r="H54" s="580"/>
      <c r="I54" s="580"/>
    </row>
    <row r="55" spans="1:9" ht="13" x14ac:dyDescent="0.25">
      <c r="A55" s="580"/>
      <c r="B55" s="580"/>
      <c r="C55" s="580"/>
      <c r="D55" s="580"/>
      <c r="E55" s="580"/>
      <c r="F55" s="580"/>
      <c r="G55" s="580"/>
      <c r="H55" s="580"/>
      <c r="I55" s="580"/>
    </row>
    <row r="56" spans="1:9" ht="13" x14ac:dyDescent="0.25">
      <c r="A56" s="580" t="s">
        <v>131</v>
      </c>
      <c r="B56" s="580"/>
      <c r="C56" s="580"/>
      <c r="D56" s="580"/>
      <c r="E56" s="580"/>
      <c r="F56" s="580"/>
      <c r="G56" s="580"/>
      <c r="H56" s="580"/>
      <c r="I56" s="580"/>
    </row>
    <row r="57" spans="1:9" ht="14" x14ac:dyDescent="0.25">
      <c r="A57" s="163">
        <v>3</v>
      </c>
      <c r="B57" s="554" t="s">
        <v>130</v>
      </c>
      <c r="C57" s="554"/>
      <c r="D57" s="554"/>
      <c r="E57" s="554"/>
      <c r="F57" s="554"/>
      <c r="G57" s="554"/>
      <c r="H57" s="554"/>
      <c r="I57" s="163" t="s">
        <v>16</v>
      </c>
    </row>
    <row r="58" spans="1:9" ht="13" x14ac:dyDescent="0.25">
      <c r="A58" s="157" t="s">
        <v>15</v>
      </c>
      <c r="B58" s="553" t="s">
        <v>129</v>
      </c>
      <c r="C58" s="553"/>
      <c r="D58" s="553"/>
      <c r="E58" s="553"/>
      <c r="F58" s="553"/>
      <c r="G58" s="553"/>
      <c r="H58" s="553"/>
      <c r="I58" s="25">
        <v>5</v>
      </c>
    </row>
    <row r="59" spans="1:9" ht="13" x14ac:dyDescent="0.25">
      <c r="A59" s="157" t="s">
        <v>13</v>
      </c>
      <c r="B59" s="553" t="s">
        <v>128</v>
      </c>
      <c r="C59" s="553"/>
      <c r="D59" s="553"/>
      <c r="E59" s="553"/>
      <c r="F59" s="553"/>
      <c r="G59" s="553"/>
      <c r="H59" s="553"/>
      <c r="I59" s="20" t="s">
        <v>126</v>
      </c>
    </row>
    <row r="60" spans="1:9" ht="13" x14ac:dyDescent="0.25">
      <c r="A60" s="157" t="s">
        <v>12</v>
      </c>
      <c r="B60" s="577" t="s">
        <v>127</v>
      </c>
      <c r="C60" s="577"/>
      <c r="D60" s="577"/>
      <c r="E60" s="577"/>
      <c r="F60" s="577"/>
      <c r="G60" s="577"/>
      <c r="H60" s="577"/>
      <c r="I60" s="20" t="s">
        <v>126</v>
      </c>
    </row>
    <row r="61" spans="1:9" ht="13" x14ac:dyDescent="0.25">
      <c r="A61" s="157" t="s">
        <v>35</v>
      </c>
      <c r="B61" s="553" t="s">
        <v>65</v>
      </c>
      <c r="C61" s="553"/>
      <c r="D61" s="553"/>
      <c r="E61" s="553"/>
      <c r="F61" s="553"/>
      <c r="G61" s="553"/>
      <c r="H61" s="553"/>
      <c r="I61" s="20">
        <v>0</v>
      </c>
    </row>
    <row r="62" spans="1:9" ht="13" x14ac:dyDescent="0.25">
      <c r="A62" s="578" t="s">
        <v>125</v>
      </c>
      <c r="B62" s="578"/>
      <c r="C62" s="578"/>
      <c r="D62" s="578"/>
      <c r="E62" s="578"/>
      <c r="F62" s="578"/>
      <c r="G62" s="578"/>
      <c r="H62" s="578"/>
      <c r="I62" s="20">
        <f>SUM(I58:I61)</f>
        <v>5</v>
      </c>
    </row>
    <row r="63" spans="1:9" ht="18" x14ac:dyDescent="0.25">
      <c r="A63" s="579"/>
      <c r="B63" s="579"/>
      <c r="C63" s="579"/>
      <c r="D63" s="579"/>
      <c r="E63" s="579"/>
      <c r="F63" s="579"/>
      <c r="G63" s="579"/>
      <c r="H63" s="579"/>
      <c r="I63" s="579"/>
    </row>
    <row r="64" spans="1:9" x14ac:dyDescent="0.25">
      <c r="A64" s="564" t="s">
        <v>124</v>
      </c>
      <c r="B64" s="564"/>
      <c r="C64" s="564"/>
      <c r="D64" s="564"/>
      <c r="E64" s="564"/>
      <c r="F64" s="564"/>
      <c r="G64" s="564"/>
      <c r="H64" s="564"/>
      <c r="I64" s="564"/>
    </row>
    <row r="65" spans="1:9" ht="18" x14ac:dyDescent="0.25">
      <c r="A65" s="55"/>
      <c r="B65" s="54"/>
      <c r="C65" s="54"/>
      <c r="D65" s="54"/>
      <c r="E65" s="54"/>
      <c r="F65" s="54"/>
      <c r="G65" s="54"/>
      <c r="H65" s="54"/>
      <c r="I65" s="53"/>
    </row>
    <row r="66" spans="1:9" ht="13" x14ac:dyDescent="0.25">
      <c r="A66" s="568" t="s">
        <v>123</v>
      </c>
      <c r="B66" s="568"/>
      <c r="C66" s="568"/>
      <c r="D66" s="568"/>
      <c r="E66" s="568"/>
      <c r="F66" s="568"/>
      <c r="G66" s="568"/>
      <c r="H66" s="568"/>
      <c r="I66" s="568"/>
    </row>
    <row r="67" spans="1:9" ht="14" x14ac:dyDescent="0.25">
      <c r="A67" s="52" t="s">
        <v>76</v>
      </c>
      <c r="B67" s="554" t="s">
        <v>122</v>
      </c>
      <c r="C67" s="554"/>
      <c r="D67" s="554"/>
      <c r="E67" s="554"/>
      <c r="F67" s="554"/>
      <c r="G67" s="554"/>
      <c r="H67" s="156" t="s">
        <v>62</v>
      </c>
      <c r="I67" s="156" t="s">
        <v>16</v>
      </c>
    </row>
    <row r="68" spans="1:9" ht="13" x14ac:dyDescent="0.25">
      <c r="A68" s="50" t="s">
        <v>15</v>
      </c>
      <c r="B68" s="553" t="s">
        <v>121</v>
      </c>
      <c r="C68" s="553"/>
      <c r="D68" s="553"/>
      <c r="E68" s="553"/>
      <c r="F68" s="553"/>
      <c r="G68" s="553"/>
      <c r="H68" s="32">
        <v>0.2</v>
      </c>
      <c r="I68" s="49">
        <f>I40*20%</f>
        <v>137.28</v>
      </c>
    </row>
    <row r="69" spans="1:9" ht="13" x14ac:dyDescent="0.25">
      <c r="A69" s="50" t="s">
        <v>13</v>
      </c>
      <c r="B69" s="553" t="s">
        <v>120</v>
      </c>
      <c r="C69" s="553"/>
      <c r="D69" s="553"/>
      <c r="E69" s="553"/>
      <c r="F69" s="553"/>
      <c r="G69" s="553"/>
      <c r="H69" s="32"/>
      <c r="I69" s="49"/>
    </row>
    <row r="70" spans="1:9" ht="13" x14ac:dyDescent="0.25">
      <c r="A70" s="50" t="s">
        <v>12</v>
      </c>
      <c r="B70" s="553" t="s">
        <v>119</v>
      </c>
      <c r="C70" s="553"/>
      <c r="D70" s="553"/>
      <c r="E70" s="553"/>
      <c r="F70" s="553"/>
      <c r="G70" s="553"/>
      <c r="H70" s="32"/>
      <c r="I70" s="49"/>
    </row>
    <row r="71" spans="1:9" ht="13" x14ac:dyDescent="0.25">
      <c r="A71" s="50" t="s">
        <v>35</v>
      </c>
      <c r="B71" s="553" t="s">
        <v>118</v>
      </c>
      <c r="C71" s="553"/>
      <c r="D71" s="553"/>
      <c r="E71" s="553"/>
      <c r="F71" s="553"/>
      <c r="G71" s="553"/>
      <c r="H71" s="32"/>
      <c r="I71" s="49"/>
    </row>
    <row r="72" spans="1:9" ht="13" x14ac:dyDescent="0.25">
      <c r="A72" s="50" t="s">
        <v>32</v>
      </c>
      <c r="B72" s="553" t="s">
        <v>117</v>
      </c>
      <c r="C72" s="553"/>
      <c r="D72" s="553"/>
      <c r="E72" s="553"/>
      <c r="F72" s="553"/>
      <c r="G72" s="553"/>
      <c r="H72" s="32"/>
      <c r="I72" s="49"/>
    </row>
    <row r="73" spans="1:9" ht="13" x14ac:dyDescent="0.25">
      <c r="A73" s="50" t="s">
        <v>81</v>
      </c>
      <c r="B73" s="553" t="s">
        <v>116</v>
      </c>
      <c r="C73" s="553"/>
      <c r="D73" s="553"/>
      <c r="E73" s="553"/>
      <c r="F73" s="553"/>
      <c r="G73" s="553"/>
      <c r="H73" s="32">
        <v>0.08</v>
      </c>
      <c r="I73" s="49">
        <f>I40*8%</f>
        <v>54.911999999999999</v>
      </c>
    </row>
    <row r="74" spans="1:9" ht="13" x14ac:dyDescent="0.25">
      <c r="A74" s="50" t="s">
        <v>79</v>
      </c>
      <c r="B74" s="553" t="s">
        <v>115</v>
      </c>
      <c r="C74" s="553"/>
      <c r="D74" s="553"/>
      <c r="E74" s="553"/>
      <c r="F74" s="553"/>
      <c r="G74" s="553"/>
      <c r="H74" s="32">
        <v>0.03</v>
      </c>
      <c r="I74" s="49">
        <f>I40*3%</f>
        <v>20.591999999999999</v>
      </c>
    </row>
    <row r="75" spans="1:9" ht="13" x14ac:dyDescent="0.25">
      <c r="A75" s="50" t="s">
        <v>114</v>
      </c>
      <c r="B75" s="553" t="s">
        <v>113</v>
      </c>
      <c r="C75" s="553"/>
      <c r="D75" s="553"/>
      <c r="E75" s="553"/>
      <c r="F75" s="553"/>
      <c r="G75" s="553"/>
      <c r="H75" s="32"/>
      <c r="I75" s="49"/>
    </row>
    <row r="76" spans="1:9" ht="13" x14ac:dyDescent="0.25">
      <c r="A76" s="578" t="s">
        <v>47</v>
      </c>
      <c r="B76" s="578"/>
      <c r="C76" s="578"/>
      <c r="D76" s="578"/>
      <c r="E76" s="578"/>
      <c r="F76" s="578"/>
      <c r="G76" s="578"/>
      <c r="H76" s="32">
        <f>SUM(H68:H75)</f>
        <v>0.31000000000000005</v>
      </c>
      <c r="I76" s="25">
        <f>SUM(I68:I75)</f>
        <v>212.78399999999999</v>
      </c>
    </row>
    <row r="77" spans="1:9" ht="13" x14ac:dyDescent="0.25">
      <c r="A77" s="160"/>
      <c r="B77" s="47"/>
      <c r="C77" s="47"/>
      <c r="D77" s="47"/>
      <c r="E77" s="47"/>
      <c r="F77" s="47"/>
      <c r="G77" s="47"/>
      <c r="H77" s="46"/>
      <c r="I77" s="45"/>
    </row>
    <row r="78" spans="1:9" ht="13" x14ac:dyDescent="0.25">
      <c r="A78" s="553" t="s">
        <v>112</v>
      </c>
      <c r="B78" s="553"/>
      <c r="C78" s="553"/>
      <c r="D78" s="553"/>
      <c r="E78" s="553"/>
      <c r="F78" s="553"/>
      <c r="G78" s="553"/>
      <c r="H78" s="553"/>
      <c r="I78" s="553"/>
    </row>
    <row r="79" spans="1:9" ht="13" x14ac:dyDescent="0.25">
      <c r="A79" s="560"/>
      <c r="B79" s="560"/>
      <c r="C79" s="560"/>
      <c r="D79" s="560"/>
      <c r="E79" s="560"/>
      <c r="F79" s="560"/>
      <c r="G79" s="560"/>
      <c r="H79" s="560"/>
      <c r="I79" s="560"/>
    </row>
    <row r="80" spans="1:9" ht="14" x14ac:dyDescent="0.25">
      <c r="A80" s="554" t="s">
        <v>111</v>
      </c>
      <c r="B80" s="554"/>
      <c r="C80" s="554"/>
      <c r="D80" s="554"/>
      <c r="E80" s="554"/>
      <c r="F80" s="554"/>
      <c r="G80" s="554"/>
      <c r="H80" s="554"/>
      <c r="I80" s="554"/>
    </row>
    <row r="81" spans="1:9" ht="14" x14ac:dyDescent="0.25">
      <c r="A81" s="163" t="s">
        <v>74</v>
      </c>
      <c r="B81" s="554" t="s">
        <v>110</v>
      </c>
      <c r="C81" s="554"/>
      <c r="D81" s="554"/>
      <c r="E81" s="554"/>
      <c r="F81" s="554"/>
      <c r="G81" s="554"/>
      <c r="H81" s="554"/>
      <c r="I81" s="163" t="s">
        <v>16</v>
      </c>
    </row>
    <row r="82" spans="1:9" ht="13" x14ac:dyDescent="0.25">
      <c r="A82" s="157" t="s">
        <v>15</v>
      </c>
      <c r="B82" s="553" t="s">
        <v>109</v>
      </c>
      <c r="C82" s="553"/>
      <c r="D82" s="553"/>
      <c r="E82" s="553"/>
      <c r="F82" s="553"/>
      <c r="G82" s="553"/>
      <c r="H82" s="553"/>
      <c r="I82" s="25">
        <f>I40*8.33%</f>
        <v>57.177119999999995</v>
      </c>
    </row>
    <row r="83" spans="1:9" ht="13" x14ac:dyDescent="0.25">
      <c r="A83" s="157" t="s">
        <v>13</v>
      </c>
      <c r="B83" s="553" t="s">
        <v>108</v>
      </c>
      <c r="C83" s="553"/>
      <c r="D83" s="553"/>
      <c r="E83" s="553"/>
      <c r="F83" s="553"/>
      <c r="G83" s="553"/>
      <c r="H83" s="553"/>
      <c r="I83" s="44">
        <f>I40*2.78%</f>
        <v>19.081919999999997</v>
      </c>
    </row>
    <row r="84" spans="1:9" ht="13" x14ac:dyDescent="0.25">
      <c r="A84" s="578" t="s">
        <v>80</v>
      </c>
      <c r="B84" s="578"/>
      <c r="C84" s="578"/>
      <c r="D84" s="578"/>
      <c r="E84" s="578"/>
      <c r="F84" s="578"/>
      <c r="G84" s="578"/>
      <c r="H84" s="578"/>
      <c r="I84" s="44">
        <f>SUM(I82:I83)</f>
        <v>76.259039999999999</v>
      </c>
    </row>
    <row r="85" spans="1:9" ht="13" x14ac:dyDescent="0.25">
      <c r="A85" s="157" t="s">
        <v>12</v>
      </c>
      <c r="B85" s="553" t="s">
        <v>107</v>
      </c>
      <c r="C85" s="553"/>
      <c r="D85" s="553"/>
      <c r="E85" s="553"/>
      <c r="F85" s="553"/>
      <c r="G85" s="553"/>
      <c r="H85" s="553"/>
      <c r="I85" s="161">
        <f>ROUND(H76*I84,2)</f>
        <v>23.64</v>
      </c>
    </row>
    <row r="86" spans="1:9" ht="13" x14ac:dyDescent="0.25">
      <c r="A86" s="578" t="s">
        <v>47</v>
      </c>
      <c r="B86" s="578"/>
      <c r="C86" s="578"/>
      <c r="D86" s="578"/>
      <c r="E86" s="578"/>
      <c r="F86" s="578"/>
      <c r="G86" s="578"/>
      <c r="H86" s="578"/>
      <c r="I86" s="44">
        <f>SUM(I84:I85)</f>
        <v>99.899039999999999</v>
      </c>
    </row>
    <row r="87" spans="1:9" ht="13" x14ac:dyDescent="0.25">
      <c r="A87" s="580"/>
      <c r="B87" s="580"/>
      <c r="C87" s="580"/>
      <c r="D87" s="580"/>
      <c r="E87" s="580"/>
      <c r="F87" s="580"/>
      <c r="G87" s="580"/>
      <c r="H87" s="580"/>
      <c r="I87" s="580"/>
    </row>
    <row r="88" spans="1:9" ht="14" x14ac:dyDescent="0.25">
      <c r="A88" s="554" t="s">
        <v>106</v>
      </c>
      <c r="B88" s="554"/>
      <c r="C88" s="554"/>
      <c r="D88" s="554"/>
      <c r="E88" s="554"/>
      <c r="F88" s="554"/>
      <c r="G88" s="554"/>
      <c r="H88" s="554"/>
      <c r="I88" s="554"/>
    </row>
    <row r="89" spans="1:9" ht="14" x14ac:dyDescent="0.25">
      <c r="A89" s="163" t="s">
        <v>72</v>
      </c>
      <c r="B89" s="581" t="s">
        <v>105</v>
      </c>
      <c r="C89" s="581"/>
      <c r="D89" s="581"/>
      <c r="E89" s="581"/>
      <c r="F89" s="581"/>
      <c r="G89" s="581"/>
      <c r="H89" s="581"/>
      <c r="I89" s="163" t="s">
        <v>16</v>
      </c>
    </row>
    <row r="90" spans="1:9" ht="13" x14ac:dyDescent="0.25">
      <c r="A90" s="157" t="s">
        <v>15</v>
      </c>
      <c r="B90" s="553" t="s">
        <v>105</v>
      </c>
      <c r="C90" s="553"/>
      <c r="D90" s="553"/>
      <c r="E90" s="553"/>
      <c r="F90" s="553"/>
      <c r="G90" s="553"/>
      <c r="H90" s="553"/>
      <c r="I90" s="71">
        <f xml:space="preserve"> I40*0.07%</f>
        <v>0.48048000000000007</v>
      </c>
    </row>
    <row r="91" spans="1:9" ht="13" x14ac:dyDescent="0.25">
      <c r="A91" s="157" t="s">
        <v>13</v>
      </c>
      <c r="B91" s="553" t="s">
        <v>103</v>
      </c>
      <c r="C91" s="553"/>
      <c r="D91" s="553"/>
      <c r="E91" s="553"/>
      <c r="F91" s="553"/>
      <c r="G91" s="553"/>
      <c r="H91" s="553"/>
      <c r="I91" s="25">
        <f>ROUND(H76*I90,2)</f>
        <v>0.15</v>
      </c>
    </row>
    <row r="92" spans="1:9" ht="13" x14ac:dyDescent="0.25">
      <c r="A92" s="578" t="s">
        <v>47</v>
      </c>
      <c r="B92" s="578"/>
      <c r="C92" s="578"/>
      <c r="D92" s="578"/>
      <c r="E92" s="578"/>
      <c r="F92" s="578"/>
      <c r="G92" s="578"/>
      <c r="H92" s="578"/>
      <c r="I92" s="25">
        <f>SUM(I90:I91)</f>
        <v>0.63048000000000004</v>
      </c>
    </row>
    <row r="93" spans="1:9" ht="14" x14ac:dyDescent="0.25">
      <c r="A93" s="581" t="s">
        <v>102</v>
      </c>
      <c r="B93" s="581"/>
      <c r="C93" s="581"/>
      <c r="D93" s="581"/>
      <c r="E93" s="581"/>
      <c r="F93" s="581"/>
      <c r="G93" s="581"/>
      <c r="H93" s="581"/>
      <c r="I93" s="581"/>
    </row>
    <row r="94" spans="1:9" ht="14" x14ac:dyDescent="0.25">
      <c r="A94" s="163" t="s">
        <v>70</v>
      </c>
      <c r="B94" s="581" t="s">
        <v>101</v>
      </c>
      <c r="C94" s="581"/>
      <c r="D94" s="581"/>
      <c r="E94" s="581"/>
      <c r="F94" s="581"/>
      <c r="G94" s="581"/>
      <c r="H94" s="581"/>
      <c r="I94" s="163" t="s">
        <v>16</v>
      </c>
    </row>
    <row r="95" spans="1:9" ht="13" x14ac:dyDescent="0.25">
      <c r="A95" s="157" t="s">
        <v>15</v>
      </c>
      <c r="B95" s="577" t="s">
        <v>100</v>
      </c>
      <c r="C95" s="577"/>
      <c r="D95" s="577"/>
      <c r="E95" s="577"/>
      <c r="F95" s="577"/>
      <c r="G95" s="577"/>
      <c r="H95" s="577"/>
      <c r="I95" s="72">
        <f>I40*0.42%</f>
        <v>2.8828799999999997</v>
      </c>
    </row>
    <row r="96" spans="1:9" ht="13" x14ac:dyDescent="0.25">
      <c r="A96" s="157" t="s">
        <v>13</v>
      </c>
      <c r="B96" s="577" t="s">
        <v>99</v>
      </c>
      <c r="C96" s="577"/>
      <c r="D96" s="577"/>
      <c r="E96" s="577"/>
      <c r="F96" s="577"/>
      <c r="G96" s="577"/>
      <c r="H96" s="577"/>
      <c r="I96" s="25">
        <f>I40*0.03%</f>
        <v>0.20591999999999996</v>
      </c>
    </row>
    <row r="97" spans="1:9" ht="13" x14ac:dyDescent="0.25">
      <c r="A97" s="157" t="s">
        <v>98</v>
      </c>
      <c r="B97" s="577" t="s">
        <v>97</v>
      </c>
      <c r="C97" s="577"/>
      <c r="D97" s="577"/>
      <c r="E97" s="577"/>
      <c r="F97" s="577"/>
      <c r="G97" s="577"/>
      <c r="H97" s="577"/>
      <c r="I97" s="25">
        <f>ROUND((0.08*0.4*0.05)*I40,2)</f>
        <v>1.1000000000000001</v>
      </c>
    </row>
    <row r="98" spans="1:9" ht="13" x14ac:dyDescent="0.25">
      <c r="A98" s="157" t="s">
        <v>96</v>
      </c>
      <c r="B98" s="553" t="s">
        <v>95</v>
      </c>
      <c r="C98" s="553"/>
      <c r="D98" s="553"/>
      <c r="E98" s="553"/>
      <c r="F98" s="553"/>
      <c r="G98" s="553"/>
      <c r="H98" s="553"/>
      <c r="I98" s="71">
        <f>ROUND((1*0.08*0.1*0.05)*I40,2)</f>
        <v>0.27</v>
      </c>
    </row>
    <row r="99" spans="1:9" ht="13" x14ac:dyDescent="0.25">
      <c r="A99" s="157" t="s">
        <v>35</v>
      </c>
      <c r="B99" s="553" t="s">
        <v>190</v>
      </c>
      <c r="C99" s="553"/>
      <c r="D99" s="553"/>
      <c r="E99" s="553"/>
      <c r="F99" s="553"/>
      <c r="G99" s="553"/>
      <c r="H99" s="553"/>
      <c r="I99" s="25">
        <f xml:space="preserve"> I40*1.94%</f>
        <v>13.31616</v>
      </c>
    </row>
    <row r="100" spans="1:9" ht="13" x14ac:dyDescent="0.25">
      <c r="A100" s="157" t="s">
        <v>32</v>
      </c>
      <c r="B100" s="577" t="s">
        <v>93</v>
      </c>
      <c r="C100" s="577"/>
      <c r="D100" s="577"/>
      <c r="E100" s="577"/>
      <c r="F100" s="577"/>
      <c r="G100" s="577"/>
      <c r="H100" s="577"/>
      <c r="I100" s="25">
        <f>I99*36.8%</f>
        <v>4.9003468799999998</v>
      </c>
    </row>
    <row r="101" spans="1:9" ht="13" x14ac:dyDescent="0.25">
      <c r="A101" s="157" t="s">
        <v>92</v>
      </c>
      <c r="B101" s="577" t="s">
        <v>91</v>
      </c>
      <c r="C101" s="577"/>
      <c r="D101" s="577"/>
      <c r="E101" s="577"/>
      <c r="F101" s="577"/>
      <c r="G101" s="577"/>
      <c r="H101" s="577"/>
      <c r="I101" s="25">
        <f>ROUND(1*0.08*0.4*I40,2)</f>
        <v>21.96</v>
      </c>
    </row>
    <row r="102" spans="1:9" ht="13" x14ac:dyDescent="0.25">
      <c r="A102" s="157" t="s">
        <v>90</v>
      </c>
      <c r="B102" s="553" t="s">
        <v>89</v>
      </c>
      <c r="C102" s="553"/>
      <c r="D102" s="553"/>
      <c r="E102" s="553"/>
      <c r="F102" s="553"/>
      <c r="G102" s="553"/>
      <c r="H102" s="553"/>
      <c r="I102" s="25">
        <f>ROUND(1*0.08*0.1*I40,2)</f>
        <v>5.49</v>
      </c>
    </row>
    <row r="103" spans="1:9" ht="13" x14ac:dyDescent="0.25">
      <c r="A103" s="578" t="s">
        <v>47</v>
      </c>
      <c r="B103" s="578"/>
      <c r="C103" s="578"/>
      <c r="D103" s="578"/>
      <c r="E103" s="578"/>
      <c r="F103" s="578"/>
      <c r="G103" s="578"/>
      <c r="H103" s="578"/>
      <c r="I103" s="25">
        <f>SUM(I95:I102)</f>
        <v>50.125306880000004</v>
      </c>
    </row>
    <row r="104" spans="1:9" ht="14" x14ac:dyDescent="0.25">
      <c r="A104" s="554" t="s">
        <v>88</v>
      </c>
      <c r="B104" s="554"/>
      <c r="C104" s="554"/>
      <c r="D104" s="554"/>
      <c r="E104" s="554"/>
      <c r="F104" s="554"/>
      <c r="G104" s="554"/>
      <c r="H104" s="554"/>
      <c r="I104" s="554"/>
    </row>
    <row r="105" spans="1:9" ht="14" x14ac:dyDescent="0.3">
      <c r="A105" s="41" t="s">
        <v>68</v>
      </c>
      <c r="B105" s="581" t="s">
        <v>87</v>
      </c>
      <c r="C105" s="581"/>
      <c r="D105" s="581"/>
      <c r="E105" s="581"/>
      <c r="F105" s="581"/>
      <c r="G105" s="581"/>
      <c r="H105" s="581"/>
      <c r="I105" s="41" t="s">
        <v>16</v>
      </c>
    </row>
    <row r="106" spans="1:9" ht="13" x14ac:dyDescent="0.3">
      <c r="A106" s="168" t="s">
        <v>15</v>
      </c>
      <c r="B106" s="577" t="s">
        <v>86</v>
      </c>
      <c r="C106" s="577"/>
      <c r="D106" s="577"/>
      <c r="E106" s="577"/>
      <c r="F106" s="577"/>
      <c r="G106" s="577"/>
      <c r="H106" s="577"/>
      <c r="I106" s="25">
        <f>I40*8.33%</f>
        <v>57.177119999999995</v>
      </c>
    </row>
    <row r="107" spans="1:9" ht="13" x14ac:dyDescent="0.3">
      <c r="A107" s="168" t="s">
        <v>13</v>
      </c>
      <c r="B107" s="577" t="s">
        <v>191</v>
      </c>
      <c r="C107" s="577"/>
      <c r="D107" s="577"/>
      <c r="E107" s="577"/>
      <c r="F107" s="577"/>
      <c r="G107" s="577"/>
      <c r="H107" s="577"/>
      <c r="I107" s="40">
        <f>I40*1%</f>
        <v>6.8639999999999999</v>
      </c>
    </row>
    <row r="108" spans="1:9" ht="13" x14ac:dyDescent="0.3">
      <c r="A108" s="168" t="s">
        <v>12</v>
      </c>
      <c r="B108" s="577" t="s">
        <v>180</v>
      </c>
      <c r="C108" s="577"/>
      <c r="D108" s="577"/>
      <c r="E108" s="577"/>
      <c r="F108" s="577"/>
      <c r="G108" s="577"/>
      <c r="H108" s="577"/>
      <c r="I108" s="40">
        <f>I40*0.02%</f>
        <v>0.13728000000000001</v>
      </c>
    </row>
    <row r="109" spans="1:9" ht="13" x14ac:dyDescent="0.3">
      <c r="A109" s="168" t="s">
        <v>35</v>
      </c>
      <c r="B109" s="577" t="s">
        <v>192</v>
      </c>
      <c r="C109" s="577"/>
      <c r="D109" s="577"/>
      <c r="E109" s="577"/>
      <c r="F109" s="577"/>
      <c r="G109" s="577"/>
      <c r="H109" s="577"/>
      <c r="I109" s="40">
        <f>I40*0.05%</f>
        <v>0.34320000000000001</v>
      </c>
    </row>
    <row r="110" spans="1:9" ht="13" x14ac:dyDescent="0.3">
      <c r="A110" s="168" t="s">
        <v>32</v>
      </c>
      <c r="B110" s="577" t="s">
        <v>193</v>
      </c>
      <c r="C110" s="577"/>
      <c r="D110" s="577"/>
      <c r="E110" s="577"/>
      <c r="F110" s="577"/>
      <c r="G110" s="577"/>
      <c r="H110" s="577"/>
      <c r="I110" s="37">
        <f>I40*0.28%</f>
        <v>1.9219200000000003</v>
      </c>
    </row>
    <row r="111" spans="1:9" ht="13" x14ac:dyDescent="0.3">
      <c r="A111" s="168" t="s">
        <v>81</v>
      </c>
      <c r="B111" s="577" t="s">
        <v>65</v>
      </c>
      <c r="C111" s="577"/>
      <c r="D111" s="577"/>
      <c r="E111" s="577"/>
      <c r="F111" s="577"/>
      <c r="G111" s="577"/>
      <c r="H111" s="577"/>
      <c r="I111" s="37"/>
    </row>
    <row r="112" spans="1:9" ht="13" x14ac:dyDescent="0.3">
      <c r="A112" s="578" t="s">
        <v>80</v>
      </c>
      <c r="B112" s="578"/>
      <c r="C112" s="578"/>
      <c r="D112" s="578"/>
      <c r="E112" s="578"/>
      <c r="F112" s="578"/>
      <c r="G112" s="578"/>
      <c r="H112" s="578"/>
      <c r="I112" s="37">
        <f>SUM(I106:I111)</f>
        <v>66.443519999999992</v>
      </c>
    </row>
    <row r="113" spans="1:9" ht="13" x14ac:dyDescent="0.3">
      <c r="A113" s="167" t="s">
        <v>79</v>
      </c>
      <c r="B113" s="577" t="s">
        <v>78</v>
      </c>
      <c r="C113" s="577"/>
      <c r="D113" s="577"/>
      <c r="E113" s="577"/>
      <c r="F113" s="577"/>
      <c r="G113" s="577"/>
      <c r="H113" s="577"/>
      <c r="I113" s="37">
        <f>ROUND(H76*I112,2)</f>
        <v>20.6</v>
      </c>
    </row>
    <row r="114" spans="1:9" ht="13" x14ac:dyDescent="0.25">
      <c r="A114" s="578" t="s">
        <v>47</v>
      </c>
      <c r="B114" s="578"/>
      <c r="C114" s="578"/>
      <c r="D114" s="578"/>
      <c r="E114" s="578"/>
      <c r="F114" s="578"/>
      <c r="G114" s="578"/>
      <c r="H114" s="578"/>
      <c r="I114" s="25">
        <f>SUM(I112:I113)</f>
        <v>87.043520000000001</v>
      </c>
    </row>
    <row r="115" spans="1:9" ht="14" x14ac:dyDescent="0.25">
      <c r="A115" s="581" t="s">
        <v>77</v>
      </c>
      <c r="B115" s="581"/>
      <c r="C115" s="581"/>
      <c r="D115" s="581"/>
      <c r="E115" s="581"/>
      <c r="F115" s="581"/>
      <c r="G115" s="581"/>
      <c r="H115" s="581"/>
      <c r="I115" s="581"/>
    </row>
    <row r="116" spans="1:9" ht="14" x14ac:dyDescent="0.25">
      <c r="A116" s="163">
        <v>4</v>
      </c>
      <c r="B116" s="554" t="s">
        <v>34</v>
      </c>
      <c r="C116" s="554"/>
      <c r="D116" s="554"/>
      <c r="E116" s="554"/>
      <c r="F116" s="554"/>
      <c r="G116" s="554"/>
      <c r="H116" s="554"/>
      <c r="I116" s="163" t="s">
        <v>16</v>
      </c>
    </row>
    <row r="117" spans="1:9" ht="13" x14ac:dyDescent="0.25">
      <c r="A117" s="157" t="s">
        <v>76</v>
      </c>
      <c r="B117" s="553" t="s">
        <v>75</v>
      </c>
      <c r="C117" s="553"/>
      <c r="D117" s="553"/>
      <c r="E117" s="553"/>
      <c r="F117" s="553"/>
      <c r="G117" s="553"/>
      <c r="H117" s="553"/>
      <c r="I117" s="25">
        <f>I76</f>
        <v>212.78399999999999</v>
      </c>
    </row>
    <row r="118" spans="1:9" ht="13" x14ac:dyDescent="0.25">
      <c r="A118" s="157" t="s">
        <v>74</v>
      </c>
      <c r="B118" s="553" t="s">
        <v>73</v>
      </c>
      <c r="C118" s="553"/>
      <c r="D118" s="553"/>
      <c r="E118" s="553"/>
      <c r="F118" s="553"/>
      <c r="G118" s="553"/>
      <c r="H118" s="553"/>
      <c r="I118" s="25">
        <f>I86</f>
        <v>99.899039999999999</v>
      </c>
    </row>
    <row r="119" spans="1:9" ht="13" x14ac:dyDescent="0.25">
      <c r="A119" s="157" t="s">
        <v>72</v>
      </c>
      <c r="B119" s="553" t="s">
        <v>71</v>
      </c>
      <c r="C119" s="553"/>
      <c r="D119" s="553"/>
      <c r="E119" s="553"/>
      <c r="F119" s="553"/>
      <c r="G119" s="553"/>
      <c r="H119" s="553"/>
      <c r="I119" s="25">
        <f>I92</f>
        <v>0.63048000000000004</v>
      </c>
    </row>
    <row r="120" spans="1:9" ht="13" x14ac:dyDescent="0.25">
      <c r="A120" s="157" t="s">
        <v>70</v>
      </c>
      <c r="B120" s="553" t="s">
        <v>69</v>
      </c>
      <c r="C120" s="553"/>
      <c r="D120" s="553"/>
      <c r="E120" s="553"/>
      <c r="F120" s="553"/>
      <c r="G120" s="553"/>
      <c r="H120" s="553"/>
      <c r="I120" s="25">
        <f>I103</f>
        <v>50.125306880000004</v>
      </c>
    </row>
    <row r="121" spans="1:9" ht="13" x14ac:dyDescent="0.25">
      <c r="A121" s="157" t="s">
        <v>68</v>
      </c>
      <c r="B121" s="553" t="s">
        <v>67</v>
      </c>
      <c r="C121" s="553"/>
      <c r="D121" s="553"/>
      <c r="E121" s="553"/>
      <c r="F121" s="553"/>
      <c r="G121" s="553"/>
      <c r="H121" s="553"/>
      <c r="I121" s="25">
        <f>I114</f>
        <v>87.043520000000001</v>
      </c>
    </row>
    <row r="122" spans="1:9" ht="13" x14ac:dyDescent="0.25">
      <c r="A122" s="157" t="s">
        <v>66</v>
      </c>
      <c r="B122" s="553" t="s">
        <v>65</v>
      </c>
      <c r="C122" s="553"/>
      <c r="D122" s="553"/>
      <c r="E122" s="553"/>
      <c r="F122" s="553"/>
      <c r="G122" s="553"/>
      <c r="H122" s="553"/>
      <c r="I122" s="25"/>
    </row>
    <row r="123" spans="1:9" ht="13" x14ac:dyDescent="0.25">
      <c r="A123" s="578" t="s">
        <v>47</v>
      </c>
      <c r="B123" s="578"/>
      <c r="C123" s="578"/>
      <c r="D123" s="578"/>
      <c r="E123" s="578"/>
      <c r="F123" s="578"/>
      <c r="G123" s="578"/>
      <c r="H123" s="578"/>
      <c r="I123" s="25">
        <f>SUM(I117:I122)</f>
        <v>450.48234687999997</v>
      </c>
    </row>
    <row r="124" spans="1:9" ht="13" x14ac:dyDescent="0.25">
      <c r="A124" s="560" t="s">
        <v>64</v>
      </c>
      <c r="B124" s="560"/>
      <c r="C124" s="560"/>
      <c r="D124" s="560"/>
      <c r="E124" s="560"/>
      <c r="F124" s="560"/>
      <c r="G124" s="560"/>
      <c r="H124" s="560"/>
      <c r="I124" s="560"/>
    </row>
    <row r="125" spans="1:9" ht="14" x14ac:dyDescent="0.25">
      <c r="A125" s="163">
        <v>5</v>
      </c>
      <c r="B125" s="581" t="s">
        <v>63</v>
      </c>
      <c r="C125" s="581"/>
      <c r="D125" s="581"/>
      <c r="E125" s="581"/>
      <c r="F125" s="581"/>
      <c r="G125" s="581"/>
      <c r="H125" s="163" t="s">
        <v>62</v>
      </c>
      <c r="I125" s="34" t="s">
        <v>16</v>
      </c>
    </row>
    <row r="126" spans="1:9" ht="13" x14ac:dyDescent="0.25">
      <c r="A126" s="624" t="s">
        <v>61</v>
      </c>
      <c r="B126" s="624"/>
      <c r="C126" s="624"/>
      <c r="D126" s="624"/>
      <c r="E126" s="624"/>
      <c r="F126" s="624"/>
      <c r="G126" s="624"/>
      <c r="H126" s="33" t="s">
        <v>49</v>
      </c>
      <c r="I126" s="23">
        <f>SUM(I40+I52+I62+I123)</f>
        <v>1332.9323468800001</v>
      </c>
    </row>
    <row r="127" spans="1:9" ht="13" x14ac:dyDescent="0.25">
      <c r="A127" s="157" t="s">
        <v>15</v>
      </c>
      <c r="B127" s="574" t="s">
        <v>60</v>
      </c>
      <c r="C127" s="622"/>
      <c r="D127" s="622"/>
      <c r="E127" s="622"/>
      <c r="F127" s="622"/>
      <c r="G127" s="623"/>
      <c r="H127" s="32">
        <v>2.5999999999999999E-2</v>
      </c>
      <c r="I127" s="25">
        <v>40.19</v>
      </c>
    </row>
    <row r="128" spans="1:9" ht="13" x14ac:dyDescent="0.25">
      <c r="A128" s="624" t="s">
        <v>59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SUM(I40+I52+I62+I123+I127)</f>
        <v>1373.1223468800001</v>
      </c>
    </row>
    <row r="129" spans="1:9" ht="13" x14ac:dyDescent="0.25">
      <c r="A129" s="157" t="s">
        <v>13</v>
      </c>
      <c r="B129" s="574" t="s">
        <v>58</v>
      </c>
      <c r="C129" s="622"/>
      <c r="D129" s="622"/>
      <c r="E129" s="622"/>
      <c r="F129" s="622"/>
      <c r="G129" s="623"/>
      <c r="H129" s="32">
        <v>6.2700000000000006E-2</v>
      </c>
      <c r="I129" s="25">
        <v>100</v>
      </c>
    </row>
    <row r="130" spans="1:9" ht="13" x14ac:dyDescent="0.25">
      <c r="A130" s="624" t="s">
        <v>57</v>
      </c>
      <c r="B130" s="624"/>
      <c r="C130" s="624"/>
      <c r="D130" s="624"/>
      <c r="E130" s="624"/>
      <c r="F130" s="624"/>
      <c r="G130" s="624"/>
      <c r="H130" s="31" t="s">
        <v>49</v>
      </c>
      <c r="I130" s="23">
        <f>SUM(I40+I52+I62+I123+I127+I129)</f>
        <v>1473.1223468800001</v>
      </c>
    </row>
    <row r="131" spans="1:9" ht="13" x14ac:dyDescent="0.25">
      <c r="A131" s="157" t="s">
        <v>12</v>
      </c>
      <c r="B131" s="577" t="s">
        <v>56</v>
      </c>
      <c r="C131" s="577"/>
      <c r="D131" s="577"/>
      <c r="E131" s="577"/>
      <c r="F131" s="577"/>
      <c r="G131" s="577"/>
      <c r="H131" s="30" t="s">
        <v>49</v>
      </c>
      <c r="I131" s="28"/>
    </row>
    <row r="132" spans="1:9" ht="13" x14ac:dyDescent="0.25">
      <c r="A132" s="157"/>
      <c r="B132" s="577" t="s">
        <v>55</v>
      </c>
      <c r="C132" s="577"/>
      <c r="D132" s="577"/>
      <c r="E132" s="577"/>
      <c r="F132" s="577"/>
      <c r="G132" s="577"/>
      <c r="H132" s="30" t="s">
        <v>49</v>
      </c>
      <c r="I132" s="28" t="s">
        <v>49</v>
      </c>
    </row>
    <row r="133" spans="1:9" ht="13" x14ac:dyDescent="0.25">
      <c r="A133" s="157"/>
      <c r="B133" s="625" t="s">
        <v>234</v>
      </c>
      <c r="C133" s="583"/>
      <c r="D133" s="583"/>
      <c r="E133" s="583"/>
      <c r="F133" s="583"/>
      <c r="G133" s="583"/>
      <c r="H133" s="26">
        <v>1.95E-2</v>
      </c>
      <c r="I133" s="25">
        <v>31.12</v>
      </c>
    </row>
    <row r="134" spans="1:9" ht="13" x14ac:dyDescent="0.25">
      <c r="A134" s="157"/>
      <c r="B134" s="625" t="s">
        <v>235</v>
      </c>
      <c r="C134" s="583"/>
      <c r="D134" s="583"/>
      <c r="E134" s="583"/>
      <c r="F134" s="583"/>
      <c r="G134" s="583"/>
      <c r="H134" s="26">
        <v>2.3999999999999998E-3</v>
      </c>
      <c r="I134" s="25">
        <v>3.83</v>
      </c>
    </row>
    <row r="135" spans="1:9" ht="13" x14ac:dyDescent="0.25">
      <c r="A135" s="157"/>
      <c r="B135" s="582" t="s">
        <v>236</v>
      </c>
      <c r="C135" s="582"/>
      <c r="D135" s="582"/>
      <c r="E135" s="582"/>
      <c r="F135" s="582"/>
      <c r="G135" s="582"/>
      <c r="H135" s="29">
        <v>2.01E-2</v>
      </c>
      <c r="I135" s="28">
        <v>32.07</v>
      </c>
    </row>
    <row r="136" spans="1:9" ht="13" x14ac:dyDescent="0.25">
      <c r="A136" s="157"/>
      <c r="B136" s="584" t="s">
        <v>51</v>
      </c>
      <c r="C136" s="584"/>
      <c r="D136" s="584"/>
      <c r="E136" s="584"/>
      <c r="F136" s="584"/>
      <c r="G136" s="584"/>
      <c r="H136" s="29" t="s">
        <v>49</v>
      </c>
      <c r="I136" s="28" t="s">
        <v>49</v>
      </c>
    </row>
    <row r="137" spans="1:9" ht="13" x14ac:dyDescent="0.25">
      <c r="A137" s="157"/>
      <c r="B137" s="573" t="s">
        <v>50</v>
      </c>
      <c r="C137" s="573"/>
      <c r="D137" s="573"/>
      <c r="E137" s="573"/>
      <c r="F137" s="573"/>
      <c r="G137" s="573"/>
      <c r="H137" s="29" t="s">
        <v>49</v>
      </c>
      <c r="I137" s="28" t="s">
        <v>49</v>
      </c>
    </row>
    <row r="138" spans="1:9" ht="13" x14ac:dyDescent="0.25">
      <c r="A138" s="157"/>
      <c r="B138" s="625" t="s">
        <v>228</v>
      </c>
      <c r="C138" s="583"/>
      <c r="D138" s="583"/>
      <c r="E138" s="583"/>
      <c r="F138" s="583"/>
      <c r="G138" s="583"/>
      <c r="H138" s="26">
        <v>3.5000000000000003E-2</v>
      </c>
      <c r="I138" s="25">
        <v>55.85</v>
      </c>
    </row>
    <row r="139" spans="1:9" ht="13" x14ac:dyDescent="0.25">
      <c r="A139" s="578" t="s">
        <v>239</v>
      </c>
      <c r="B139" s="578"/>
      <c r="C139" s="578"/>
      <c r="D139" s="578"/>
      <c r="E139" s="578"/>
      <c r="F139" s="578"/>
      <c r="G139" s="578"/>
      <c r="H139" s="578"/>
      <c r="I139" s="25">
        <v>263.06</v>
      </c>
    </row>
    <row r="140" spans="1:9" ht="13" x14ac:dyDescent="0.25">
      <c r="A140" s="578"/>
      <c r="B140" s="578"/>
      <c r="C140" s="578"/>
      <c r="D140" s="578"/>
      <c r="E140" s="578"/>
      <c r="F140" s="578"/>
      <c r="G140" s="578"/>
      <c r="H140" s="578"/>
      <c r="I140" s="578"/>
    </row>
    <row r="141" spans="1:9" ht="13" x14ac:dyDescent="0.25">
      <c r="A141" s="589" t="s">
        <v>46</v>
      </c>
      <c r="B141" s="589"/>
      <c r="C141" s="589"/>
      <c r="D141" s="589"/>
      <c r="E141" s="589"/>
      <c r="F141" s="589"/>
      <c r="G141" s="589"/>
      <c r="H141" s="24">
        <f>SUM(H133:H138)</f>
        <v>7.6999999999999999E-2</v>
      </c>
      <c r="I141" s="23">
        <f>SUM(I133:I138)</f>
        <v>122.87</v>
      </c>
    </row>
    <row r="142" spans="1:9" x14ac:dyDescent="0.25">
      <c r="A142" s="590" t="s">
        <v>45</v>
      </c>
      <c r="B142" s="590"/>
      <c r="C142" s="591" t="s">
        <v>44</v>
      </c>
      <c r="D142" s="591"/>
      <c r="E142" s="591"/>
      <c r="F142" s="591"/>
      <c r="G142" s="591"/>
      <c r="H142" s="591"/>
      <c r="I142" s="591"/>
    </row>
    <row r="143" spans="1:9" x14ac:dyDescent="0.25">
      <c r="A143" s="590"/>
      <c r="B143" s="590"/>
      <c r="C143" s="592" t="s">
        <v>43</v>
      </c>
      <c r="D143" s="592"/>
      <c r="E143" s="592"/>
      <c r="F143" s="592"/>
      <c r="G143" s="592"/>
      <c r="H143" s="592"/>
      <c r="I143" s="592"/>
    </row>
    <row r="144" spans="1:9" x14ac:dyDescent="0.25">
      <c r="A144" s="590"/>
      <c r="B144" s="590"/>
      <c r="C144" s="593" t="s">
        <v>42</v>
      </c>
      <c r="D144" s="593"/>
      <c r="E144" s="593"/>
      <c r="F144" s="593"/>
      <c r="G144" s="593"/>
      <c r="H144" s="593"/>
      <c r="I144" s="593"/>
    </row>
    <row r="145" spans="1:9" x14ac:dyDescent="0.25">
      <c r="A145" s="585"/>
      <c r="B145" s="585"/>
      <c r="C145" s="585"/>
      <c r="D145" s="585"/>
      <c r="E145" s="585"/>
      <c r="F145" s="585"/>
      <c r="G145" s="585"/>
      <c r="H145" s="585"/>
      <c r="I145" s="585"/>
    </row>
    <row r="146" spans="1:9" ht="13" x14ac:dyDescent="0.25">
      <c r="A146" s="553" t="s">
        <v>41</v>
      </c>
      <c r="B146" s="553"/>
      <c r="C146" s="553"/>
      <c r="D146" s="553"/>
      <c r="E146" s="553"/>
      <c r="F146" s="553"/>
      <c r="G146" s="553"/>
      <c r="H146" s="553"/>
      <c r="I146" s="553"/>
    </row>
    <row r="147" spans="1:9" ht="13" x14ac:dyDescent="0.25">
      <c r="A147" s="578"/>
      <c r="B147" s="578"/>
      <c r="C147" s="578"/>
      <c r="D147" s="578"/>
      <c r="E147" s="578"/>
      <c r="F147" s="578"/>
      <c r="G147" s="578"/>
      <c r="H147" s="578"/>
      <c r="I147" s="578"/>
    </row>
    <row r="148" spans="1:9" ht="15.5" x14ac:dyDescent="0.25">
      <c r="A148" s="586" t="s">
        <v>40</v>
      </c>
      <c r="B148" s="586"/>
      <c r="C148" s="586"/>
      <c r="D148" s="586"/>
      <c r="E148" s="586"/>
      <c r="F148" s="586"/>
      <c r="G148" s="586"/>
      <c r="H148" s="586"/>
      <c r="I148" s="586"/>
    </row>
    <row r="149" spans="1:9" ht="14" x14ac:dyDescent="0.25">
      <c r="A149" s="587" t="s">
        <v>39</v>
      </c>
      <c r="B149" s="587"/>
      <c r="C149" s="587"/>
      <c r="D149" s="587"/>
      <c r="E149" s="587"/>
      <c r="F149" s="587"/>
      <c r="G149" s="587"/>
      <c r="H149" s="587"/>
      <c r="I149" s="162" t="s">
        <v>16</v>
      </c>
    </row>
    <row r="150" spans="1:9" ht="13" x14ac:dyDescent="0.25">
      <c r="A150" s="164" t="s">
        <v>15</v>
      </c>
      <c r="B150" s="588" t="s">
        <v>38</v>
      </c>
      <c r="C150" s="588"/>
      <c r="D150" s="588"/>
      <c r="E150" s="588"/>
      <c r="F150" s="588"/>
      <c r="G150" s="588"/>
      <c r="H150" s="588"/>
      <c r="I150" s="20">
        <f>I40</f>
        <v>686.4</v>
      </c>
    </row>
    <row r="151" spans="1:9" ht="13" x14ac:dyDescent="0.25">
      <c r="A151" s="164" t="s">
        <v>13</v>
      </c>
      <c r="B151" s="588" t="s">
        <v>37</v>
      </c>
      <c r="C151" s="588"/>
      <c r="D151" s="588"/>
      <c r="E151" s="588"/>
      <c r="F151" s="588"/>
      <c r="G151" s="588"/>
      <c r="H151" s="588"/>
      <c r="I151" s="20">
        <f>I52</f>
        <v>191.05</v>
      </c>
    </row>
    <row r="152" spans="1:9" ht="13" x14ac:dyDescent="0.25">
      <c r="A152" s="164" t="s">
        <v>12</v>
      </c>
      <c r="B152" s="588" t="s">
        <v>36</v>
      </c>
      <c r="C152" s="588"/>
      <c r="D152" s="588"/>
      <c r="E152" s="588"/>
      <c r="F152" s="588"/>
      <c r="G152" s="588"/>
      <c r="H152" s="588"/>
      <c r="I152" s="20">
        <f>I62</f>
        <v>5</v>
      </c>
    </row>
    <row r="153" spans="1:9" ht="13" x14ac:dyDescent="0.25">
      <c r="A153" s="164" t="s">
        <v>35</v>
      </c>
      <c r="B153" s="588" t="s">
        <v>34</v>
      </c>
      <c r="C153" s="588"/>
      <c r="D153" s="588"/>
      <c r="E153" s="588"/>
      <c r="F153" s="588"/>
      <c r="G153" s="588"/>
      <c r="H153" s="588"/>
      <c r="I153" s="20">
        <f>I123</f>
        <v>450.48234687999997</v>
      </c>
    </row>
    <row r="154" spans="1:9" ht="13" x14ac:dyDescent="0.25">
      <c r="A154" s="598" t="s">
        <v>33</v>
      </c>
      <c r="B154" s="598"/>
      <c r="C154" s="598"/>
      <c r="D154" s="598"/>
      <c r="E154" s="598"/>
      <c r="F154" s="598"/>
      <c r="G154" s="598"/>
      <c r="H154" s="598"/>
      <c r="I154" s="20">
        <f>SUM(I150:I153)</f>
        <v>1332.9323468800001</v>
      </c>
    </row>
    <row r="155" spans="1:9" ht="13" x14ac:dyDescent="0.25">
      <c r="A155" s="21" t="s">
        <v>32</v>
      </c>
      <c r="B155" s="588" t="s">
        <v>31</v>
      </c>
      <c r="C155" s="588"/>
      <c r="D155" s="588"/>
      <c r="E155" s="588"/>
      <c r="F155" s="588"/>
      <c r="G155" s="588"/>
      <c r="H155" s="588"/>
      <c r="I155" s="20">
        <v>263.06</v>
      </c>
    </row>
    <row r="156" spans="1:9" ht="13" x14ac:dyDescent="0.25">
      <c r="A156" s="598" t="s">
        <v>30</v>
      </c>
      <c r="B156" s="598"/>
      <c r="C156" s="598"/>
      <c r="D156" s="598"/>
      <c r="E156" s="598"/>
      <c r="F156" s="598"/>
      <c r="G156" s="598"/>
      <c r="H156" s="598"/>
      <c r="I156" s="20">
        <v>1595.99</v>
      </c>
    </row>
    <row r="157" spans="1:9" ht="14.5" x14ac:dyDescent="0.25">
      <c r="A157" s="594" t="s">
        <v>29</v>
      </c>
      <c r="B157" s="594"/>
      <c r="C157" s="594"/>
      <c r="D157" s="594"/>
      <c r="E157" s="594"/>
      <c r="F157" s="594"/>
      <c r="G157" s="594"/>
      <c r="H157" s="594"/>
      <c r="I157" s="594"/>
    </row>
    <row r="158" spans="1:9" ht="15.5" x14ac:dyDescent="0.25">
      <c r="A158" s="586" t="s">
        <v>28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69" x14ac:dyDescent="0.25">
      <c r="A159" s="595" t="s">
        <v>27</v>
      </c>
      <c r="B159" s="595"/>
      <c r="C159" s="580" t="s">
        <v>26</v>
      </c>
      <c r="D159" s="580"/>
      <c r="E159" s="19" t="s">
        <v>25</v>
      </c>
      <c r="F159" s="580" t="s">
        <v>24</v>
      </c>
      <c r="G159" s="580"/>
      <c r="H159" s="162" t="s">
        <v>23</v>
      </c>
      <c r="I159" s="162" t="s">
        <v>22</v>
      </c>
    </row>
    <row r="160" spans="1:9" x14ac:dyDescent="0.25">
      <c r="A160" s="621" t="s">
        <v>229</v>
      </c>
      <c r="B160" s="596"/>
      <c r="C160" s="619">
        <v>1595.99</v>
      </c>
      <c r="D160" s="597"/>
      <c r="E160" s="18">
        <v>1</v>
      </c>
      <c r="F160" s="619">
        <v>1595.99</v>
      </c>
      <c r="G160" s="597"/>
      <c r="H160" s="16">
        <v>1</v>
      </c>
      <c r="I160" s="165">
        <v>1595.99</v>
      </c>
    </row>
    <row r="161" spans="1:9" ht="13" x14ac:dyDescent="0.25">
      <c r="A161" s="603" t="s">
        <v>20</v>
      </c>
      <c r="B161" s="603"/>
      <c r="C161" s="603"/>
      <c r="D161" s="603"/>
      <c r="E161" s="603"/>
      <c r="F161" s="603"/>
      <c r="G161" s="603"/>
      <c r="H161" s="603"/>
      <c r="I161" s="165">
        <v>1595.99</v>
      </c>
    </row>
    <row r="162" spans="1:9" ht="15.5" x14ac:dyDescent="0.25">
      <c r="A162" s="586" t="s">
        <v>19</v>
      </c>
      <c r="B162" s="586"/>
      <c r="C162" s="586"/>
      <c r="D162" s="586"/>
      <c r="E162" s="586"/>
      <c r="F162" s="586"/>
      <c r="G162" s="586"/>
      <c r="H162" s="586"/>
      <c r="I162" s="586"/>
    </row>
    <row r="163" spans="1:9" ht="15.5" x14ac:dyDescent="0.25">
      <c r="A163" s="586" t="s">
        <v>18</v>
      </c>
      <c r="B163" s="586"/>
      <c r="C163" s="586"/>
      <c r="D163" s="586"/>
      <c r="E163" s="586"/>
      <c r="F163" s="586"/>
      <c r="G163" s="586"/>
      <c r="H163" s="586"/>
      <c r="I163" s="586"/>
    </row>
    <row r="164" spans="1:9" ht="13" x14ac:dyDescent="0.25">
      <c r="A164" s="580" t="s">
        <v>17</v>
      </c>
      <c r="B164" s="580"/>
      <c r="C164" s="580"/>
      <c r="D164" s="580"/>
      <c r="E164" s="580"/>
      <c r="F164" s="580"/>
      <c r="G164" s="580"/>
      <c r="H164" s="580"/>
      <c r="I164" s="162" t="s">
        <v>16</v>
      </c>
    </row>
    <row r="165" spans="1:9" x14ac:dyDescent="0.25">
      <c r="A165" s="166" t="s">
        <v>15</v>
      </c>
      <c r="B165" s="583" t="s">
        <v>14</v>
      </c>
      <c r="C165" s="583"/>
      <c r="D165" s="583"/>
      <c r="E165" s="583"/>
      <c r="F165" s="583"/>
      <c r="G165" s="583"/>
      <c r="H165" s="583"/>
      <c r="I165" s="16"/>
    </row>
    <row r="166" spans="1:9" x14ac:dyDescent="0.25">
      <c r="A166" s="166" t="s">
        <v>13</v>
      </c>
      <c r="B166" s="583" t="s">
        <v>9</v>
      </c>
      <c r="C166" s="583"/>
      <c r="D166" s="583"/>
      <c r="E166" s="583"/>
      <c r="F166" s="583"/>
      <c r="G166" s="583"/>
      <c r="H166" s="583"/>
      <c r="I166" s="165">
        <v>1595.99</v>
      </c>
    </row>
    <row r="167" spans="1:9" x14ac:dyDescent="0.25">
      <c r="A167" s="166" t="s">
        <v>12</v>
      </c>
      <c r="B167" s="583" t="s">
        <v>11</v>
      </c>
      <c r="C167" s="583"/>
      <c r="D167" s="583"/>
      <c r="E167" s="583"/>
      <c r="F167" s="583"/>
      <c r="G167" s="583"/>
      <c r="H167" s="583"/>
      <c r="I167" s="165"/>
    </row>
    <row r="168" spans="1:9" x14ac:dyDescent="0.25">
      <c r="A168" s="599"/>
      <c r="B168" s="599"/>
      <c r="C168" s="599"/>
      <c r="D168" s="599"/>
      <c r="E168" s="599"/>
      <c r="F168" s="599"/>
      <c r="G168" s="599"/>
      <c r="H168" s="599"/>
      <c r="I168" s="599"/>
    </row>
    <row r="169" spans="1:9" x14ac:dyDescent="0.25">
      <c r="A169" s="596" t="s">
        <v>10</v>
      </c>
      <c r="B169" s="596"/>
      <c r="C169" s="596"/>
      <c r="D169" s="596"/>
      <c r="E169" s="596"/>
      <c r="F169" s="596"/>
      <c r="G169" s="596"/>
      <c r="H169" s="596"/>
      <c r="I169" s="596"/>
    </row>
    <row r="170" spans="1:9" ht="13" x14ac:dyDescent="0.3">
      <c r="A170" s="13"/>
      <c r="B170" s="13"/>
      <c r="C170" s="13"/>
      <c r="D170" s="13"/>
      <c r="E170" s="13"/>
      <c r="F170" s="13"/>
      <c r="G170" s="13"/>
      <c r="H170" s="12"/>
      <c r="I170" s="12"/>
    </row>
    <row r="171" spans="1:9" ht="13" x14ac:dyDescent="0.3">
      <c r="A171" s="600"/>
      <c r="B171" s="600"/>
      <c r="C171" s="600"/>
      <c r="D171" s="600"/>
      <c r="E171" s="600"/>
      <c r="F171" s="600"/>
      <c r="G171" s="600"/>
      <c r="H171" s="600"/>
      <c r="I171" s="600"/>
    </row>
    <row r="172" spans="1:9" ht="18" x14ac:dyDescent="0.25">
      <c r="A172" s="601" t="s">
        <v>9</v>
      </c>
      <c r="B172" s="601"/>
      <c r="C172" s="601"/>
      <c r="D172" s="601"/>
      <c r="E172" s="601"/>
      <c r="F172" s="601"/>
      <c r="G172" s="602">
        <v>1595.99</v>
      </c>
      <c r="H172" s="602"/>
      <c r="I172" s="602"/>
    </row>
    <row r="173" spans="1:9" ht="18" x14ac:dyDescent="0.4">
      <c r="A173" s="607"/>
      <c r="B173" s="607"/>
      <c r="C173" s="607"/>
      <c r="D173" s="607"/>
      <c r="E173" s="607"/>
      <c r="F173" s="607"/>
      <c r="G173" s="607"/>
      <c r="H173" s="607"/>
      <c r="I173" s="607"/>
    </row>
    <row r="174" spans="1:9" ht="18" x14ac:dyDescent="0.25">
      <c r="A174" s="601" t="s">
        <v>8</v>
      </c>
      <c r="B174" s="601"/>
      <c r="C174" s="601"/>
      <c r="D174" s="601"/>
      <c r="E174" s="601"/>
      <c r="F174" s="601"/>
      <c r="G174" s="608">
        <v>12</v>
      </c>
      <c r="H174" s="608"/>
      <c r="I174" s="608"/>
    </row>
    <row r="175" spans="1:9" ht="18" x14ac:dyDescent="0.25">
      <c r="A175" s="609"/>
      <c r="B175" s="609"/>
      <c r="C175" s="609"/>
      <c r="D175" s="609"/>
      <c r="E175" s="609"/>
      <c r="F175" s="609"/>
      <c r="G175" s="609"/>
      <c r="H175" s="609"/>
      <c r="I175" s="609"/>
    </row>
    <row r="176" spans="1:9" ht="18" x14ac:dyDescent="0.25">
      <c r="A176" s="610" t="s">
        <v>7</v>
      </c>
      <c r="B176" s="610"/>
      <c r="C176" s="610"/>
      <c r="D176" s="610"/>
      <c r="E176" s="610"/>
      <c r="F176" s="610"/>
      <c r="G176" s="611">
        <v>19151.88</v>
      </c>
      <c r="H176" s="611"/>
      <c r="I176" s="611"/>
    </row>
    <row r="177" spans="1:9" ht="13" x14ac:dyDescent="0.25">
      <c r="A177" s="570"/>
      <c r="B177" s="570"/>
      <c r="C177" s="570"/>
      <c r="D177" s="570"/>
      <c r="E177" s="570"/>
      <c r="F177" s="570"/>
      <c r="G177" s="570"/>
      <c r="H177" s="570"/>
      <c r="I177" s="570"/>
    </row>
    <row r="178" spans="1:9" ht="13" x14ac:dyDescent="0.25">
      <c r="A178" s="604" t="s">
        <v>207</v>
      </c>
      <c r="B178" s="604"/>
      <c r="C178" s="604"/>
      <c r="D178" s="604"/>
      <c r="E178" s="604"/>
      <c r="F178" s="604"/>
      <c r="G178" s="604"/>
      <c r="H178" s="604"/>
      <c r="I178" s="604"/>
    </row>
    <row r="179" spans="1:9" x14ac:dyDescent="0.25">
      <c r="A179" s="560" t="s">
        <v>5</v>
      </c>
      <c r="B179" s="560"/>
      <c r="C179" s="560"/>
      <c r="D179" s="560"/>
      <c r="E179" s="560"/>
      <c r="F179" s="560"/>
      <c r="G179" s="560"/>
      <c r="H179" s="580" t="s">
        <v>4</v>
      </c>
      <c r="I179" s="580"/>
    </row>
    <row r="180" spans="1:9" x14ac:dyDescent="0.25">
      <c r="A180" s="560"/>
      <c r="B180" s="560"/>
      <c r="C180" s="560"/>
      <c r="D180" s="560"/>
      <c r="E180" s="560"/>
      <c r="F180" s="560"/>
      <c r="G180" s="560"/>
      <c r="H180" s="580"/>
      <c r="I180" s="580"/>
    </row>
    <row r="181" spans="1:9" x14ac:dyDescent="0.25">
      <c r="A181" s="620" t="s">
        <v>238</v>
      </c>
      <c r="B181" s="605"/>
      <c r="C181" s="605"/>
      <c r="D181" s="605"/>
      <c r="E181" s="605"/>
      <c r="F181" s="605"/>
      <c r="G181" s="605"/>
      <c r="H181" s="606">
        <v>1</v>
      </c>
      <c r="I181" s="606"/>
    </row>
    <row r="182" spans="1:9" x14ac:dyDescent="0.25">
      <c r="A182" s="616"/>
      <c r="B182" s="616"/>
      <c r="C182" s="616"/>
      <c r="D182" s="616"/>
      <c r="E182" s="616"/>
      <c r="F182" s="616"/>
      <c r="G182" s="616"/>
      <c r="H182" s="616"/>
      <c r="I182" s="616"/>
    </row>
    <row r="183" spans="1:9" x14ac:dyDescent="0.25">
      <c r="A183" s="616"/>
      <c r="B183" s="616"/>
      <c r="C183" s="616"/>
      <c r="D183" s="616"/>
      <c r="E183" s="616"/>
      <c r="F183" s="616"/>
      <c r="G183" s="616"/>
      <c r="H183" s="616"/>
      <c r="I183" s="616"/>
    </row>
    <row r="184" spans="1:9" ht="13" x14ac:dyDescent="0.25">
      <c r="A184" s="617" t="s">
        <v>206</v>
      </c>
      <c r="B184" s="617"/>
      <c r="C184" s="617"/>
      <c r="D184" s="617"/>
      <c r="E184" s="617"/>
      <c r="F184" s="617"/>
      <c r="G184" s="617"/>
      <c r="H184" s="617"/>
      <c r="I184" s="617"/>
    </row>
    <row r="185" spans="1:9" ht="13" x14ac:dyDescent="0.25">
      <c r="A185" s="580" t="s">
        <v>1</v>
      </c>
      <c r="B185" s="580"/>
      <c r="C185" s="580"/>
      <c r="D185" s="580"/>
      <c r="E185" s="580"/>
      <c r="F185" s="580"/>
      <c r="G185" s="580"/>
      <c r="H185" s="580" t="s">
        <v>0</v>
      </c>
      <c r="I185" s="580"/>
    </row>
    <row r="186" spans="1:9" ht="14" x14ac:dyDescent="0.3">
      <c r="A186" s="618"/>
      <c r="B186" s="618"/>
      <c r="C186" s="618"/>
      <c r="D186" s="618"/>
      <c r="E186" s="618"/>
      <c r="F186" s="618"/>
      <c r="G186" s="618"/>
      <c r="H186" s="580"/>
      <c r="I186" s="580"/>
    </row>
  </sheetData>
  <mergeCells count="194">
    <mergeCell ref="A13:I13"/>
    <mergeCell ref="A15:I15"/>
    <mergeCell ref="B16:G16"/>
    <mergeCell ref="H16:I16"/>
    <mergeCell ref="B17:G17"/>
    <mergeCell ref="H17:I17"/>
    <mergeCell ref="A9:I9"/>
    <mergeCell ref="A10:I10"/>
    <mergeCell ref="A11:E11"/>
    <mergeCell ref="F11:I11"/>
    <mergeCell ref="A12:E12"/>
    <mergeCell ref="F12:I12"/>
    <mergeCell ref="A22:I22"/>
    <mergeCell ref="B23:G23"/>
    <mergeCell ref="H23:I23"/>
    <mergeCell ref="B24:G24"/>
    <mergeCell ref="H24:I24"/>
    <mergeCell ref="B25:G25"/>
    <mergeCell ref="H25:I25"/>
    <mergeCell ref="B18:G18"/>
    <mergeCell ref="H18:I18"/>
    <mergeCell ref="B19:G19"/>
    <mergeCell ref="H19:I19"/>
    <mergeCell ref="A20:I20"/>
    <mergeCell ref="A21:I21"/>
    <mergeCell ref="B31:G31"/>
    <mergeCell ref="B32:H32"/>
    <mergeCell ref="B33:G33"/>
    <mergeCell ref="B34:G34"/>
    <mergeCell ref="B35:H35"/>
    <mergeCell ref="B36:H36"/>
    <mergeCell ref="B26:G26"/>
    <mergeCell ref="H26:I26"/>
    <mergeCell ref="A27:I27"/>
    <mergeCell ref="A28:I28"/>
    <mergeCell ref="A29:I29"/>
    <mergeCell ref="A30:I30"/>
    <mergeCell ref="B43:H43"/>
    <mergeCell ref="B44:G44"/>
    <mergeCell ref="B45:G45"/>
    <mergeCell ref="B46:H46"/>
    <mergeCell ref="B47:G47"/>
    <mergeCell ref="B48:H48"/>
    <mergeCell ref="B37:H37"/>
    <mergeCell ref="B38:H38"/>
    <mergeCell ref="B39:H39"/>
    <mergeCell ref="A40:H40"/>
    <mergeCell ref="A41:I41"/>
    <mergeCell ref="B42:H42"/>
    <mergeCell ref="A55:I55"/>
    <mergeCell ref="A56:I56"/>
    <mergeCell ref="B57:H57"/>
    <mergeCell ref="B58:H58"/>
    <mergeCell ref="B59:H59"/>
    <mergeCell ref="B60:H60"/>
    <mergeCell ref="B49:H49"/>
    <mergeCell ref="B50:H50"/>
    <mergeCell ref="B51:H51"/>
    <mergeCell ref="B52:H52"/>
    <mergeCell ref="A53:I53"/>
    <mergeCell ref="A54:I54"/>
    <mergeCell ref="B68:G68"/>
    <mergeCell ref="B69:G69"/>
    <mergeCell ref="B70:G70"/>
    <mergeCell ref="B71:G71"/>
    <mergeCell ref="B72:G72"/>
    <mergeCell ref="B73:G73"/>
    <mergeCell ref="B61:H61"/>
    <mergeCell ref="A62:H62"/>
    <mergeCell ref="A63:I63"/>
    <mergeCell ref="A64:I64"/>
    <mergeCell ref="A66:I66"/>
    <mergeCell ref="B67:G67"/>
    <mergeCell ref="B81:H81"/>
    <mergeCell ref="B82:H82"/>
    <mergeCell ref="B83:H83"/>
    <mergeCell ref="A84:H84"/>
    <mergeCell ref="B85:H85"/>
    <mergeCell ref="A86:H86"/>
    <mergeCell ref="B74:G74"/>
    <mergeCell ref="B75:G75"/>
    <mergeCell ref="A76:G76"/>
    <mergeCell ref="A78:I78"/>
    <mergeCell ref="A79:I79"/>
    <mergeCell ref="A80:I80"/>
    <mergeCell ref="A93:I93"/>
    <mergeCell ref="B94:H94"/>
    <mergeCell ref="B95:H95"/>
    <mergeCell ref="B96:H96"/>
    <mergeCell ref="B97:H97"/>
    <mergeCell ref="B98:H98"/>
    <mergeCell ref="A87:I87"/>
    <mergeCell ref="A88:I88"/>
    <mergeCell ref="B89:H89"/>
    <mergeCell ref="B90:H90"/>
    <mergeCell ref="B91:H91"/>
    <mergeCell ref="A92:H92"/>
    <mergeCell ref="B105:H105"/>
    <mergeCell ref="B106:H106"/>
    <mergeCell ref="B107:H107"/>
    <mergeCell ref="B108:H108"/>
    <mergeCell ref="B109:H109"/>
    <mergeCell ref="B110:H110"/>
    <mergeCell ref="B99:H99"/>
    <mergeCell ref="B100:H100"/>
    <mergeCell ref="B101:H101"/>
    <mergeCell ref="B102:H102"/>
    <mergeCell ref="A103:H103"/>
    <mergeCell ref="A104:I104"/>
    <mergeCell ref="B117:H117"/>
    <mergeCell ref="B118:H118"/>
    <mergeCell ref="B119:H119"/>
    <mergeCell ref="B120:H120"/>
    <mergeCell ref="B121:H121"/>
    <mergeCell ref="B122:H122"/>
    <mergeCell ref="B111:H111"/>
    <mergeCell ref="A112:H112"/>
    <mergeCell ref="B113:H113"/>
    <mergeCell ref="A114:H114"/>
    <mergeCell ref="A115:I115"/>
    <mergeCell ref="B116:H116"/>
    <mergeCell ref="B129:G129"/>
    <mergeCell ref="A130:G130"/>
    <mergeCell ref="B131:G131"/>
    <mergeCell ref="B132:G132"/>
    <mergeCell ref="B133:G133"/>
    <mergeCell ref="B134:G134"/>
    <mergeCell ref="A123:H123"/>
    <mergeCell ref="A124:I124"/>
    <mergeCell ref="B125:G125"/>
    <mergeCell ref="A126:G126"/>
    <mergeCell ref="B127:G127"/>
    <mergeCell ref="A128:G128"/>
    <mergeCell ref="A141:G141"/>
    <mergeCell ref="A142:B144"/>
    <mergeCell ref="C142:I142"/>
    <mergeCell ref="C143:I143"/>
    <mergeCell ref="C144:I144"/>
    <mergeCell ref="A145:I145"/>
    <mergeCell ref="B135:G135"/>
    <mergeCell ref="B136:G136"/>
    <mergeCell ref="B137:G137"/>
    <mergeCell ref="B138:G138"/>
    <mergeCell ref="A139:H139"/>
    <mergeCell ref="A140:I140"/>
    <mergeCell ref="B152:H152"/>
    <mergeCell ref="B153:H153"/>
    <mergeCell ref="A154:H154"/>
    <mergeCell ref="B155:H155"/>
    <mergeCell ref="A156:H156"/>
    <mergeCell ref="A157:I157"/>
    <mergeCell ref="A146:I146"/>
    <mergeCell ref="A147:I147"/>
    <mergeCell ref="A148:I148"/>
    <mergeCell ref="A149:H149"/>
    <mergeCell ref="B150:H150"/>
    <mergeCell ref="B151:H151"/>
    <mergeCell ref="A161:H161"/>
    <mergeCell ref="A162:I162"/>
    <mergeCell ref="A163:I163"/>
    <mergeCell ref="A164:H164"/>
    <mergeCell ref="B165:H165"/>
    <mergeCell ref="B166:H166"/>
    <mergeCell ref="A158:I158"/>
    <mergeCell ref="A159:B159"/>
    <mergeCell ref="C159:D159"/>
    <mergeCell ref="F159:G159"/>
    <mergeCell ref="A160:B160"/>
    <mergeCell ref="C160:D160"/>
    <mergeCell ref="F160:G160"/>
    <mergeCell ref="A173:I173"/>
    <mergeCell ref="A174:F174"/>
    <mergeCell ref="G174:I174"/>
    <mergeCell ref="A175:I175"/>
    <mergeCell ref="A176:F176"/>
    <mergeCell ref="G176:I176"/>
    <mergeCell ref="B167:H167"/>
    <mergeCell ref="A168:I168"/>
    <mergeCell ref="A169:I169"/>
    <mergeCell ref="A171:I171"/>
    <mergeCell ref="A172:F172"/>
    <mergeCell ref="G172:I172"/>
    <mergeCell ref="A182:I183"/>
    <mergeCell ref="A184:I184"/>
    <mergeCell ref="A185:G185"/>
    <mergeCell ref="H185:I185"/>
    <mergeCell ref="A186:G186"/>
    <mergeCell ref="H186:I186"/>
    <mergeCell ref="A177:I177"/>
    <mergeCell ref="A178:I178"/>
    <mergeCell ref="A179:G180"/>
    <mergeCell ref="H179:I180"/>
    <mergeCell ref="A181:G181"/>
    <mergeCell ref="H181:I181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6:J188"/>
  <sheetViews>
    <sheetView topLeftCell="A161" workbookViewId="0">
      <selection activeCell="D191" sqref="D191"/>
    </sheetView>
  </sheetViews>
  <sheetFormatPr defaultRowHeight="12.5" x14ac:dyDescent="0.25"/>
  <cols>
    <col min="1" max="1" width="2" customWidth="1"/>
    <col min="5" max="5" width="26.7265625" customWidth="1"/>
    <col min="8" max="8" width="19.453125" customWidth="1"/>
    <col min="9" max="9" width="34.54296875" customWidth="1"/>
    <col min="10" max="10" width="46.1796875" customWidth="1"/>
  </cols>
  <sheetData>
    <row r="6" spans="2:10" ht="13" thickBot="1" x14ac:dyDescent="0.3"/>
    <row r="7" spans="2:10" ht="13" x14ac:dyDescent="0.3">
      <c r="B7" s="147" t="s">
        <v>224</v>
      </c>
      <c r="C7" s="148"/>
      <c r="D7" s="148"/>
      <c r="E7" s="149"/>
    </row>
    <row r="8" spans="2:10" ht="13" x14ac:dyDescent="0.3">
      <c r="B8" s="150" t="s">
        <v>221</v>
      </c>
      <c r="C8" s="146"/>
      <c r="D8" s="146"/>
      <c r="E8" s="151"/>
    </row>
    <row r="9" spans="2:10" ht="13" x14ac:dyDescent="0.3">
      <c r="B9" s="150" t="s">
        <v>222</v>
      </c>
      <c r="C9" s="146"/>
      <c r="D9" s="146"/>
      <c r="E9" s="151"/>
    </row>
    <row r="10" spans="2:10" ht="13.5" thickBot="1" x14ac:dyDescent="0.35">
      <c r="B10" s="152" t="s">
        <v>223</v>
      </c>
      <c r="C10" s="153"/>
      <c r="D10" s="153"/>
      <c r="E10" s="154"/>
    </row>
    <row r="11" spans="2:10" ht="23" x14ac:dyDescent="0.25">
      <c r="B11" s="557" t="s">
        <v>178</v>
      </c>
      <c r="C11" s="557"/>
      <c r="D11" s="557"/>
      <c r="E11" s="557"/>
      <c r="F11" s="557"/>
      <c r="G11" s="557"/>
      <c r="H11" s="557"/>
      <c r="I11" s="557"/>
      <c r="J11" s="557"/>
    </row>
    <row r="12" spans="2:10" ht="23" x14ac:dyDescent="0.25">
      <c r="B12" s="558"/>
      <c r="C12" s="558"/>
      <c r="D12" s="558"/>
      <c r="E12" s="558"/>
      <c r="F12" s="558"/>
      <c r="G12" s="558"/>
      <c r="H12" s="558"/>
      <c r="I12" s="558"/>
      <c r="J12" s="558"/>
    </row>
    <row r="13" spans="2:10" ht="13" x14ac:dyDescent="0.25">
      <c r="B13" s="553" t="s">
        <v>182</v>
      </c>
      <c r="C13" s="553"/>
      <c r="D13" s="553"/>
      <c r="E13" s="553"/>
      <c r="F13" s="553"/>
      <c r="G13" s="556"/>
      <c r="H13" s="556"/>
      <c r="I13" s="556"/>
      <c r="J13" s="556"/>
    </row>
    <row r="14" spans="2:10" ht="13" x14ac:dyDescent="0.25">
      <c r="B14" s="553" t="s">
        <v>243</v>
      </c>
      <c r="C14" s="553"/>
      <c r="D14" s="553"/>
      <c r="E14" s="553"/>
      <c r="F14" s="553"/>
      <c r="G14" s="556"/>
      <c r="H14" s="556"/>
      <c r="I14" s="556"/>
      <c r="J14" s="556"/>
    </row>
    <row r="15" spans="2:10" ht="13" x14ac:dyDescent="0.25">
      <c r="B15" s="553" t="s">
        <v>181</v>
      </c>
      <c r="C15" s="553"/>
      <c r="D15" s="553"/>
      <c r="E15" s="553"/>
      <c r="F15" s="553"/>
      <c r="G15" s="553"/>
      <c r="H15" s="553"/>
      <c r="I15" s="553"/>
      <c r="J15" s="553"/>
    </row>
    <row r="16" spans="2:10" ht="13" x14ac:dyDescent="0.25">
      <c r="B16" s="155"/>
      <c r="C16" s="159"/>
      <c r="D16" s="159"/>
      <c r="E16" s="159"/>
      <c r="F16" s="159"/>
      <c r="G16" s="159"/>
      <c r="H16" s="159"/>
      <c r="I16" s="159"/>
      <c r="J16" s="159"/>
    </row>
    <row r="17" spans="2:10" ht="14" x14ac:dyDescent="0.25">
      <c r="B17" s="554" t="s">
        <v>172</v>
      </c>
      <c r="C17" s="554"/>
      <c r="D17" s="554"/>
      <c r="E17" s="554"/>
      <c r="F17" s="554"/>
      <c r="G17" s="554"/>
      <c r="H17" s="554"/>
      <c r="I17" s="554"/>
      <c r="J17" s="554"/>
    </row>
    <row r="18" spans="2:10" ht="13" x14ac:dyDescent="0.25">
      <c r="B18" s="162" t="s">
        <v>15</v>
      </c>
      <c r="C18" s="553" t="s">
        <v>171</v>
      </c>
      <c r="D18" s="553"/>
      <c r="E18" s="553"/>
      <c r="F18" s="553"/>
      <c r="G18" s="553"/>
      <c r="H18" s="553"/>
      <c r="I18" s="555">
        <v>40823</v>
      </c>
      <c r="J18" s="555"/>
    </row>
    <row r="19" spans="2:10" ht="13" x14ac:dyDescent="0.25">
      <c r="B19" s="162" t="s">
        <v>13</v>
      </c>
      <c r="C19" s="553" t="s">
        <v>169</v>
      </c>
      <c r="D19" s="553"/>
      <c r="E19" s="553"/>
      <c r="F19" s="553"/>
      <c r="G19" s="553"/>
      <c r="H19" s="553"/>
      <c r="I19" s="556" t="s">
        <v>242</v>
      </c>
      <c r="J19" s="556"/>
    </row>
    <row r="20" spans="2:10" ht="13" x14ac:dyDescent="0.25">
      <c r="B20" s="162" t="s">
        <v>12</v>
      </c>
      <c r="C20" s="553" t="s">
        <v>167</v>
      </c>
      <c r="D20" s="553"/>
      <c r="E20" s="553"/>
      <c r="F20" s="553"/>
      <c r="G20" s="553"/>
      <c r="H20" s="553"/>
      <c r="I20" s="556" t="s">
        <v>244</v>
      </c>
      <c r="J20" s="556"/>
    </row>
    <row r="21" spans="2:10" ht="13" x14ac:dyDescent="0.25">
      <c r="B21" s="162" t="s">
        <v>35</v>
      </c>
      <c r="C21" s="553" t="s">
        <v>165</v>
      </c>
      <c r="D21" s="553"/>
      <c r="E21" s="553"/>
      <c r="F21" s="553"/>
      <c r="G21" s="553"/>
      <c r="H21" s="553"/>
      <c r="I21" s="556"/>
      <c r="J21" s="556"/>
    </row>
    <row r="22" spans="2:10" ht="13" x14ac:dyDescent="0.25">
      <c r="B22" s="560"/>
      <c r="C22" s="560"/>
      <c r="D22" s="560"/>
      <c r="E22" s="560"/>
      <c r="F22" s="560"/>
      <c r="G22" s="560"/>
      <c r="H22" s="560"/>
      <c r="I22" s="560"/>
      <c r="J22" s="560"/>
    </row>
    <row r="23" spans="2:10" ht="14" x14ac:dyDescent="0.25">
      <c r="B23" s="554" t="s">
        <v>164</v>
      </c>
      <c r="C23" s="554"/>
      <c r="D23" s="554"/>
      <c r="E23" s="554"/>
      <c r="F23" s="554"/>
      <c r="G23" s="554"/>
      <c r="H23" s="554"/>
      <c r="I23" s="554"/>
      <c r="J23" s="554"/>
    </row>
    <row r="24" spans="2:10" ht="14" x14ac:dyDescent="0.25">
      <c r="B24" s="554" t="s">
        <v>163</v>
      </c>
      <c r="C24" s="554"/>
      <c r="D24" s="554"/>
      <c r="E24" s="554"/>
      <c r="F24" s="554"/>
      <c r="G24" s="554"/>
      <c r="H24" s="554"/>
      <c r="I24" s="554"/>
      <c r="J24" s="554"/>
    </row>
    <row r="25" spans="2:10" ht="13" x14ac:dyDescent="0.25">
      <c r="B25" s="162">
        <v>1</v>
      </c>
      <c r="C25" s="553" t="s">
        <v>162</v>
      </c>
      <c r="D25" s="553"/>
      <c r="E25" s="553"/>
      <c r="F25" s="553"/>
      <c r="G25" s="553"/>
      <c r="H25" s="553"/>
      <c r="I25" s="565" t="s">
        <v>241</v>
      </c>
      <c r="J25" s="565"/>
    </row>
    <row r="26" spans="2:10" ht="13" x14ac:dyDescent="0.25">
      <c r="B26" s="162">
        <v>2</v>
      </c>
      <c r="C26" s="553" t="s">
        <v>161</v>
      </c>
      <c r="D26" s="553"/>
      <c r="E26" s="553"/>
      <c r="F26" s="553"/>
      <c r="G26" s="553"/>
      <c r="H26" s="553"/>
      <c r="I26" s="565">
        <v>572</v>
      </c>
      <c r="J26" s="565"/>
    </row>
    <row r="27" spans="2:10" ht="14" x14ac:dyDescent="0.25">
      <c r="B27" s="162">
        <v>3</v>
      </c>
      <c r="C27" s="553" t="s">
        <v>160</v>
      </c>
      <c r="D27" s="553"/>
      <c r="E27" s="553"/>
      <c r="F27" s="553"/>
      <c r="G27" s="553"/>
      <c r="H27" s="553"/>
      <c r="I27" s="561" t="s">
        <v>241</v>
      </c>
      <c r="J27" s="561"/>
    </row>
    <row r="28" spans="2:10" ht="13" x14ac:dyDescent="0.25">
      <c r="B28" s="162">
        <v>4</v>
      </c>
      <c r="C28" s="553" t="s">
        <v>159</v>
      </c>
      <c r="D28" s="553"/>
      <c r="E28" s="553"/>
      <c r="F28" s="553"/>
      <c r="G28" s="553"/>
      <c r="H28" s="553"/>
      <c r="I28" s="562" t="s">
        <v>226</v>
      </c>
      <c r="J28" s="562"/>
    </row>
    <row r="29" spans="2:10" x14ac:dyDescent="0.25">
      <c r="B29" s="563"/>
      <c r="C29" s="563"/>
      <c r="D29" s="563"/>
      <c r="E29" s="563"/>
      <c r="F29" s="563"/>
      <c r="G29" s="563"/>
      <c r="H29" s="563"/>
      <c r="I29" s="563"/>
      <c r="J29" s="563"/>
    </row>
    <row r="30" spans="2:10" x14ac:dyDescent="0.25">
      <c r="B30" s="564" t="s">
        <v>157</v>
      </c>
      <c r="C30" s="564"/>
      <c r="D30" s="564"/>
      <c r="E30" s="564"/>
      <c r="F30" s="564"/>
      <c r="G30" s="564"/>
      <c r="H30" s="564"/>
      <c r="I30" s="564"/>
      <c r="J30" s="564"/>
    </row>
    <row r="31" spans="2:10" ht="13" x14ac:dyDescent="0.3">
      <c r="B31" s="567"/>
      <c r="C31" s="567"/>
      <c r="D31" s="567"/>
      <c r="E31" s="567"/>
      <c r="F31" s="567"/>
      <c r="G31" s="567"/>
      <c r="H31" s="567"/>
      <c r="I31" s="567"/>
      <c r="J31" s="567"/>
    </row>
    <row r="32" spans="2:10" ht="13" x14ac:dyDescent="0.25">
      <c r="B32" s="568" t="s">
        <v>156</v>
      </c>
      <c r="C32" s="568"/>
      <c r="D32" s="568"/>
      <c r="E32" s="568"/>
      <c r="F32" s="568"/>
      <c r="G32" s="568"/>
      <c r="H32" s="568"/>
      <c r="I32" s="568"/>
      <c r="J32" s="568"/>
    </row>
    <row r="33" spans="2:10" ht="14" x14ac:dyDescent="0.25">
      <c r="B33" s="63">
        <v>1</v>
      </c>
      <c r="C33" s="569" t="s">
        <v>155</v>
      </c>
      <c r="D33" s="569"/>
      <c r="E33" s="569"/>
      <c r="F33" s="569"/>
      <c r="G33" s="569"/>
      <c r="H33" s="569"/>
      <c r="I33" s="64" t="s">
        <v>62</v>
      </c>
      <c r="J33" s="63" t="s">
        <v>154</v>
      </c>
    </row>
    <row r="34" spans="2:10" ht="13" x14ac:dyDescent="0.25">
      <c r="B34" s="162" t="s">
        <v>15</v>
      </c>
      <c r="C34" s="553" t="s">
        <v>186</v>
      </c>
      <c r="D34" s="553"/>
      <c r="E34" s="553"/>
      <c r="F34" s="553"/>
      <c r="G34" s="553"/>
      <c r="H34" s="553"/>
      <c r="I34" s="553"/>
      <c r="J34" s="60">
        <v>572</v>
      </c>
    </row>
    <row r="35" spans="2:10" ht="13" x14ac:dyDescent="0.25">
      <c r="B35" s="162" t="s">
        <v>13</v>
      </c>
      <c r="C35" s="570" t="s">
        <v>232</v>
      </c>
      <c r="D35" s="570"/>
      <c r="E35" s="570"/>
      <c r="F35" s="570"/>
      <c r="G35" s="570"/>
      <c r="H35" s="570"/>
      <c r="I35" s="30">
        <v>0.2</v>
      </c>
      <c r="J35" s="60">
        <v>114.4</v>
      </c>
    </row>
    <row r="36" spans="2:10" ht="13" x14ac:dyDescent="0.25">
      <c r="B36" s="162" t="s">
        <v>12</v>
      </c>
      <c r="C36" s="571" t="s">
        <v>202</v>
      </c>
      <c r="D36" s="571"/>
      <c r="E36" s="571"/>
      <c r="F36" s="571"/>
      <c r="G36" s="571"/>
      <c r="H36" s="571"/>
      <c r="I36" s="61"/>
      <c r="J36" s="60"/>
    </row>
    <row r="37" spans="2:10" ht="13" x14ac:dyDescent="0.25">
      <c r="B37" s="162" t="s">
        <v>35</v>
      </c>
      <c r="C37" s="553" t="s">
        <v>150</v>
      </c>
      <c r="D37" s="553"/>
      <c r="E37" s="553"/>
      <c r="F37" s="553"/>
      <c r="G37" s="553"/>
      <c r="H37" s="553"/>
      <c r="I37" s="553"/>
      <c r="J37" s="60"/>
    </row>
    <row r="38" spans="2:10" ht="13" x14ac:dyDescent="0.25">
      <c r="B38" s="162" t="s">
        <v>32</v>
      </c>
      <c r="C38" s="553" t="s">
        <v>149</v>
      </c>
      <c r="D38" s="553"/>
      <c r="E38" s="553"/>
      <c r="F38" s="553"/>
      <c r="G38" s="553"/>
      <c r="H38" s="553"/>
      <c r="I38" s="553"/>
      <c r="J38" s="60"/>
    </row>
    <row r="39" spans="2:10" ht="13" x14ac:dyDescent="0.25">
      <c r="B39" s="162" t="s">
        <v>81</v>
      </c>
      <c r="C39" s="553" t="s">
        <v>148</v>
      </c>
      <c r="D39" s="553"/>
      <c r="E39" s="553"/>
      <c r="F39" s="553"/>
      <c r="G39" s="553"/>
      <c r="H39" s="553"/>
      <c r="I39" s="553"/>
      <c r="J39" s="60"/>
    </row>
    <row r="40" spans="2:10" ht="13" x14ac:dyDescent="0.25">
      <c r="B40" s="162" t="s">
        <v>79</v>
      </c>
      <c r="C40" s="553" t="s">
        <v>147</v>
      </c>
      <c r="D40" s="553"/>
      <c r="E40" s="553"/>
      <c r="F40" s="553"/>
      <c r="G40" s="553"/>
      <c r="H40" s="553"/>
      <c r="I40" s="553"/>
      <c r="J40" s="60"/>
    </row>
    <row r="41" spans="2:10" ht="13" x14ac:dyDescent="0.25">
      <c r="B41" s="162" t="s">
        <v>114</v>
      </c>
      <c r="C41" s="553" t="s">
        <v>145</v>
      </c>
      <c r="D41" s="553"/>
      <c r="E41" s="553"/>
      <c r="F41" s="553"/>
      <c r="G41" s="553"/>
      <c r="H41" s="553"/>
      <c r="I41" s="553"/>
      <c r="J41" s="60"/>
    </row>
    <row r="42" spans="2:10" ht="14" x14ac:dyDescent="0.25">
      <c r="B42" s="566" t="s">
        <v>144</v>
      </c>
      <c r="C42" s="566"/>
      <c r="D42" s="566"/>
      <c r="E42" s="566"/>
      <c r="F42" s="566"/>
      <c r="G42" s="566"/>
      <c r="H42" s="566"/>
      <c r="I42" s="566"/>
      <c r="J42" s="59">
        <f>SUM(J34:J41)</f>
        <v>686.4</v>
      </c>
    </row>
    <row r="43" spans="2:10" ht="13" x14ac:dyDescent="0.25">
      <c r="B43" s="560" t="s">
        <v>143</v>
      </c>
      <c r="C43" s="560"/>
      <c r="D43" s="560"/>
      <c r="E43" s="560"/>
      <c r="F43" s="560"/>
      <c r="G43" s="560"/>
      <c r="H43" s="560"/>
      <c r="I43" s="560"/>
      <c r="J43" s="560"/>
    </row>
    <row r="44" spans="2:10" ht="14" x14ac:dyDescent="0.25">
      <c r="B44" s="163">
        <v>2</v>
      </c>
      <c r="C44" s="554" t="s">
        <v>142</v>
      </c>
      <c r="D44" s="554"/>
      <c r="E44" s="554"/>
      <c r="F44" s="554"/>
      <c r="G44" s="554"/>
      <c r="H44" s="554"/>
      <c r="I44" s="554"/>
      <c r="J44" s="156" t="s">
        <v>16</v>
      </c>
    </row>
    <row r="45" spans="2:10" ht="13" x14ac:dyDescent="0.25">
      <c r="B45" s="157" t="s">
        <v>15</v>
      </c>
      <c r="C45" s="573"/>
      <c r="D45" s="573"/>
      <c r="E45" s="573"/>
      <c r="F45" s="573"/>
      <c r="G45" s="573"/>
      <c r="H45" s="573"/>
      <c r="I45" s="573"/>
      <c r="J45" s="25">
        <v>76.05</v>
      </c>
    </row>
    <row r="46" spans="2:10" ht="13" x14ac:dyDescent="0.25">
      <c r="B46" s="157"/>
      <c r="C46" s="572" t="s">
        <v>140</v>
      </c>
      <c r="D46" s="572"/>
      <c r="E46" s="572"/>
      <c r="F46" s="572"/>
      <c r="G46" s="572"/>
      <c r="H46" s="572"/>
      <c r="I46" s="57">
        <v>2.2999999999999998</v>
      </c>
      <c r="J46" s="28" t="s">
        <v>49</v>
      </c>
    </row>
    <row r="47" spans="2:10" ht="13" x14ac:dyDescent="0.25">
      <c r="B47" s="157"/>
      <c r="C47" s="576" t="s">
        <v>237</v>
      </c>
      <c r="D47" s="576"/>
      <c r="E47" s="576"/>
      <c r="F47" s="576"/>
      <c r="G47" s="576"/>
      <c r="H47" s="576"/>
      <c r="I47" s="58"/>
      <c r="J47" s="28"/>
    </row>
    <row r="48" spans="2:10" ht="13" x14ac:dyDescent="0.25">
      <c r="B48" s="157" t="s">
        <v>13</v>
      </c>
      <c r="C48" s="573" t="s">
        <v>188</v>
      </c>
      <c r="D48" s="573"/>
      <c r="E48" s="573"/>
      <c r="F48" s="573"/>
      <c r="G48" s="573"/>
      <c r="H48" s="573"/>
      <c r="I48" s="573"/>
      <c r="J48" s="25">
        <v>114.4</v>
      </c>
    </row>
    <row r="49" spans="2:10" ht="13" x14ac:dyDescent="0.25">
      <c r="B49" s="157"/>
      <c r="C49" s="572" t="s">
        <v>233</v>
      </c>
      <c r="D49" s="572"/>
      <c r="E49" s="572"/>
      <c r="F49" s="572"/>
      <c r="G49" s="572"/>
      <c r="H49" s="572"/>
      <c r="I49" s="57">
        <v>143</v>
      </c>
      <c r="J49" s="28" t="s">
        <v>49</v>
      </c>
    </row>
    <row r="50" spans="2:10" ht="13" x14ac:dyDescent="0.25">
      <c r="B50" s="157" t="s">
        <v>12</v>
      </c>
      <c r="C50" s="573" t="s">
        <v>136</v>
      </c>
      <c r="D50" s="573"/>
      <c r="E50" s="573"/>
      <c r="F50" s="573"/>
      <c r="G50" s="573"/>
      <c r="H50" s="573"/>
      <c r="I50" s="573"/>
      <c r="J50" s="25"/>
    </row>
    <row r="51" spans="2:10" ht="13" x14ac:dyDescent="0.25">
      <c r="B51" s="157" t="s">
        <v>35</v>
      </c>
      <c r="C51" s="574" t="s">
        <v>135</v>
      </c>
      <c r="D51" s="574"/>
      <c r="E51" s="574"/>
      <c r="F51" s="574"/>
      <c r="G51" s="574"/>
      <c r="H51" s="574"/>
      <c r="I51" s="574"/>
      <c r="J51" s="20">
        <v>0</v>
      </c>
    </row>
    <row r="52" spans="2:10" ht="13" x14ac:dyDescent="0.25">
      <c r="B52" s="157" t="s">
        <v>32</v>
      </c>
      <c r="C52" s="574" t="s">
        <v>134</v>
      </c>
      <c r="D52" s="574"/>
      <c r="E52" s="574"/>
      <c r="F52" s="574"/>
      <c r="G52" s="574"/>
      <c r="H52" s="574"/>
      <c r="I52" s="574"/>
      <c r="J52" s="25">
        <v>5</v>
      </c>
    </row>
    <row r="53" spans="2:10" ht="13" x14ac:dyDescent="0.25">
      <c r="B53" s="157" t="s">
        <v>81</v>
      </c>
      <c r="C53" s="574" t="s">
        <v>65</v>
      </c>
      <c r="D53" s="574"/>
      <c r="E53" s="574"/>
      <c r="F53" s="574"/>
      <c r="G53" s="574"/>
      <c r="H53" s="574"/>
      <c r="I53" s="574"/>
      <c r="J53" s="20">
        <v>0</v>
      </c>
    </row>
    <row r="54" spans="2:10" ht="13" x14ac:dyDescent="0.25">
      <c r="B54" s="158"/>
      <c r="C54" s="575" t="s">
        <v>133</v>
      </c>
      <c r="D54" s="575"/>
      <c r="E54" s="575"/>
      <c r="F54" s="575"/>
      <c r="G54" s="575"/>
      <c r="H54" s="575"/>
      <c r="I54" s="575"/>
      <c r="J54" s="25">
        <f>SUM(J45:J53)</f>
        <v>195.45</v>
      </c>
    </row>
    <row r="55" spans="2:10" ht="13" x14ac:dyDescent="0.25">
      <c r="B55" s="560"/>
      <c r="C55" s="560"/>
      <c r="D55" s="560"/>
      <c r="E55" s="560"/>
      <c r="F55" s="560"/>
      <c r="G55" s="560"/>
      <c r="H55" s="560"/>
      <c r="I55" s="560"/>
      <c r="J55" s="560"/>
    </row>
    <row r="56" spans="2:10" ht="13" x14ac:dyDescent="0.25">
      <c r="B56" s="580" t="s">
        <v>132</v>
      </c>
      <c r="C56" s="580"/>
      <c r="D56" s="580"/>
      <c r="E56" s="580"/>
      <c r="F56" s="580"/>
      <c r="G56" s="580"/>
      <c r="H56" s="580"/>
      <c r="I56" s="580"/>
      <c r="J56" s="580"/>
    </row>
    <row r="57" spans="2:10" ht="13" x14ac:dyDescent="0.25">
      <c r="B57" s="580"/>
      <c r="C57" s="580"/>
      <c r="D57" s="580"/>
      <c r="E57" s="580"/>
      <c r="F57" s="580"/>
      <c r="G57" s="580"/>
      <c r="H57" s="580"/>
      <c r="I57" s="580"/>
      <c r="J57" s="580"/>
    </row>
    <row r="58" spans="2:10" ht="13" x14ac:dyDescent="0.25">
      <c r="B58" s="580" t="s">
        <v>131</v>
      </c>
      <c r="C58" s="580"/>
      <c r="D58" s="580"/>
      <c r="E58" s="580"/>
      <c r="F58" s="580"/>
      <c r="G58" s="580"/>
      <c r="H58" s="580"/>
      <c r="I58" s="580"/>
      <c r="J58" s="580"/>
    </row>
    <row r="59" spans="2:10" ht="14" x14ac:dyDescent="0.25">
      <c r="B59" s="163">
        <v>3</v>
      </c>
      <c r="C59" s="554" t="s">
        <v>130</v>
      </c>
      <c r="D59" s="554"/>
      <c r="E59" s="554"/>
      <c r="F59" s="554"/>
      <c r="G59" s="554"/>
      <c r="H59" s="554"/>
      <c r="I59" s="554"/>
      <c r="J59" s="163" t="s">
        <v>16</v>
      </c>
    </row>
    <row r="60" spans="2:10" ht="13" x14ac:dyDescent="0.25">
      <c r="B60" s="157" t="s">
        <v>15</v>
      </c>
      <c r="C60" s="553" t="s">
        <v>129</v>
      </c>
      <c r="D60" s="553"/>
      <c r="E60" s="553"/>
      <c r="F60" s="553"/>
      <c r="G60" s="553"/>
      <c r="H60" s="553"/>
      <c r="I60" s="553"/>
      <c r="J60" s="25">
        <v>5</v>
      </c>
    </row>
    <row r="61" spans="2:10" ht="13" x14ac:dyDescent="0.25">
      <c r="B61" s="157" t="s">
        <v>13</v>
      </c>
      <c r="C61" s="553" t="s">
        <v>128</v>
      </c>
      <c r="D61" s="553"/>
      <c r="E61" s="553"/>
      <c r="F61" s="553"/>
      <c r="G61" s="553"/>
      <c r="H61" s="553"/>
      <c r="I61" s="553"/>
      <c r="J61" s="20" t="s">
        <v>126</v>
      </c>
    </row>
    <row r="62" spans="2:10" ht="13" x14ac:dyDescent="0.25">
      <c r="B62" s="157" t="s">
        <v>12</v>
      </c>
      <c r="C62" s="577" t="s">
        <v>127</v>
      </c>
      <c r="D62" s="577"/>
      <c r="E62" s="577"/>
      <c r="F62" s="577"/>
      <c r="G62" s="577"/>
      <c r="H62" s="577"/>
      <c r="I62" s="577"/>
      <c r="J62" s="20" t="s">
        <v>126</v>
      </c>
    </row>
    <row r="63" spans="2:10" ht="13" x14ac:dyDescent="0.25">
      <c r="B63" s="157" t="s">
        <v>35</v>
      </c>
      <c r="C63" s="553" t="s">
        <v>65</v>
      </c>
      <c r="D63" s="553"/>
      <c r="E63" s="553"/>
      <c r="F63" s="553"/>
      <c r="G63" s="553"/>
      <c r="H63" s="553"/>
      <c r="I63" s="553"/>
      <c r="J63" s="20">
        <v>0</v>
      </c>
    </row>
    <row r="64" spans="2:10" ht="13" x14ac:dyDescent="0.25">
      <c r="B64" s="578" t="s">
        <v>125</v>
      </c>
      <c r="C64" s="578"/>
      <c r="D64" s="578"/>
      <c r="E64" s="578"/>
      <c r="F64" s="578"/>
      <c r="G64" s="578"/>
      <c r="H64" s="578"/>
      <c r="I64" s="578"/>
      <c r="J64" s="20">
        <f>SUM(J60:J63)</f>
        <v>5</v>
      </c>
    </row>
    <row r="65" spans="2:10" ht="18" x14ac:dyDescent="0.25">
      <c r="B65" s="579"/>
      <c r="C65" s="579"/>
      <c r="D65" s="579"/>
      <c r="E65" s="579"/>
      <c r="F65" s="579"/>
      <c r="G65" s="579"/>
      <c r="H65" s="579"/>
      <c r="I65" s="579"/>
      <c r="J65" s="579"/>
    </row>
    <row r="66" spans="2:10" x14ac:dyDescent="0.25">
      <c r="B66" s="564" t="s">
        <v>124</v>
      </c>
      <c r="C66" s="564"/>
      <c r="D66" s="564"/>
      <c r="E66" s="564"/>
      <c r="F66" s="564"/>
      <c r="G66" s="564"/>
      <c r="H66" s="564"/>
      <c r="I66" s="564"/>
      <c r="J66" s="564"/>
    </row>
    <row r="67" spans="2:10" ht="18" x14ac:dyDescent="0.25">
      <c r="B67" s="55"/>
      <c r="C67" s="54"/>
      <c r="D67" s="54"/>
      <c r="E67" s="54"/>
      <c r="F67" s="54"/>
      <c r="G67" s="54"/>
      <c r="H67" s="54"/>
      <c r="I67" s="54"/>
      <c r="J67" s="53"/>
    </row>
    <row r="68" spans="2:10" ht="13" x14ac:dyDescent="0.25">
      <c r="B68" s="568" t="s">
        <v>123</v>
      </c>
      <c r="C68" s="568"/>
      <c r="D68" s="568"/>
      <c r="E68" s="568"/>
      <c r="F68" s="568"/>
      <c r="G68" s="568"/>
      <c r="H68" s="568"/>
      <c r="I68" s="568"/>
      <c r="J68" s="568"/>
    </row>
    <row r="69" spans="2:10" ht="14" x14ac:dyDescent="0.25">
      <c r="B69" s="52" t="s">
        <v>76</v>
      </c>
      <c r="C69" s="554" t="s">
        <v>122</v>
      </c>
      <c r="D69" s="554"/>
      <c r="E69" s="554"/>
      <c r="F69" s="554"/>
      <c r="G69" s="554"/>
      <c r="H69" s="554"/>
      <c r="I69" s="156" t="s">
        <v>62</v>
      </c>
      <c r="J69" s="156" t="s">
        <v>16</v>
      </c>
    </row>
    <row r="70" spans="2:10" ht="13" x14ac:dyDescent="0.25">
      <c r="B70" s="50" t="s">
        <v>15</v>
      </c>
      <c r="C70" s="553" t="s">
        <v>121</v>
      </c>
      <c r="D70" s="553"/>
      <c r="E70" s="553"/>
      <c r="F70" s="553"/>
      <c r="G70" s="553"/>
      <c r="H70" s="553"/>
      <c r="I70" s="32">
        <v>0.2</v>
      </c>
      <c r="J70" s="49">
        <f>J42*20%</f>
        <v>137.28</v>
      </c>
    </row>
    <row r="71" spans="2:10" ht="13" x14ac:dyDescent="0.25">
      <c r="B71" s="50" t="s">
        <v>13</v>
      </c>
      <c r="C71" s="553" t="s">
        <v>120</v>
      </c>
      <c r="D71" s="553"/>
      <c r="E71" s="553"/>
      <c r="F71" s="553"/>
      <c r="G71" s="553"/>
      <c r="H71" s="553"/>
      <c r="I71" s="32"/>
      <c r="J71" s="49"/>
    </row>
    <row r="72" spans="2:10" ht="13" x14ac:dyDescent="0.25">
      <c r="B72" s="50" t="s">
        <v>12</v>
      </c>
      <c r="C72" s="553" t="s">
        <v>119</v>
      </c>
      <c r="D72" s="553"/>
      <c r="E72" s="553"/>
      <c r="F72" s="553"/>
      <c r="G72" s="553"/>
      <c r="H72" s="553"/>
      <c r="I72" s="32"/>
      <c r="J72" s="49"/>
    </row>
    <row r="73" spans="2:10" ht="13" x14ac:dyDescent="0.25">
      <c r="B73" s="50" t="s">
        <v>35</v>
      </c>
      <c r="C73" s="553" t="s">
        <v>118</v>
      </c>
      <c r="D73" s="553"/>
      <c r="E73" s="553"/>
      <c r="F73" s="553"/>
      <c r="G73" s="553"/>
      <c r="H73" s="553"/>
      <c r="I73" s="32"/>
      <c r="J73" s="49"/>
    </row>
    <row r="74" spans="2:10" ht="13" x14ac:dyDescent="0.25">
      <c r="B74" s="50" t="s">
        <v>32</v>
      </c>
      <c r="C74" s="553" t="s">
        <v>117</v>
      </c>
      <c r="D74" s="553"/>
      <c r="E74" s="553"/>
      <c r="F74" s="553"/>
      <c r="G74" s="553"/>
      <c r="H74" s="553"/>
      <c r="I74" s="32"/>
      <c r="J74" s="49"/>
    </row>
    <row r="75" spans="2:10" ht="13" x14ac:dyDescent="0.25">
      <c r="B75" s="50" t="s">
        <v>81</v>
      </c>
      <c r="C75" s="553" t="s">
        <v>116</v>
      </c>
      <c r="D75" s="553"/>
      <c r="E75" s="553"/>
      <c r="F75" s="553"/>
      <c r="G75" s="553"/>
      <c r="H75" s="553"/>
      <c r="I75" s="32">
        <v>0.08</v>
      </c>
      <c r="J75" s="49">
        <f>J42*8%</f>
        <v>54.911999999999999</v>
      </c>
    </row>
    <row r="76" spans="2:10" ht="13" x14ac:dyDescent="0.25">
      <c r="B76" s="50" t="s">
        <v>79</v>
      </c>
      <c r="C76" s="553" t="s">
        <v>115</v>
      </c>
      <c r="D76" s="553"/>
      <c r="E76" s="553"/>
      <c r="F76" s="553"/>
      <c r="G76" s="553"/>
      <c r="H76" s="553"/>
      <c r="I76" s="32">
        <v>0.03</v>
      </c>
      <c r="J76" s="49">
        <f>J42*3%</f>
        <v>20.591999999999999</v>
      </c>
    </row>
    <row r="77" spans="2:10" ht="13" x14ac:dyDescent="0.25">
      <c r="B77" s="50" t="s">
        <v>114</v>
      </c>
      <c r="C77" s="553" t="s">
        <v>113</v>
      </c>
      <c r="D77" s="553"/>
      <c r="E77" s="553"/>
      <c r="F77" s="553"/>
      <c r="G77" s="553"/>
      <c r="H77" s="553"/>
      <c r="I77" s="32"/>
      <c r="J77" s="49"/>
    </row>
    <row r="78" spans="2:10" ht="13" x14ac:dyDescent="0.25">
      <c r="B78" s="578" t="s">
        <v>47</v>
      </c>
      <c r="C78" s="578"/>
      <c r="D78" s="578"/>
      <c r="E78" s="578"/>
      <c r="F78" s="578"/>
      <c r="G78" s="578"/>
      <c r="H78" s="578"/>
      <c r="I78" s="32">
        <f>SUM(I70:I77)</f>
        <v>0.31000000000000005</v>
      </c>
      <c r="J78" s="25">
        <f>SUM(J70:J77)</f>
        <v>212.78399999999999</v>
      </c>
    </row>
    <row r="79" spans="2:10" ht="13" x14ac:dyDescent="0.25">
      <c r="B79" s="160"/>
      <c r="C79" s="47"/>
      <c r="D79" s="47"/>
      <c r="E79" s="47"/>
      <c r="F79" s="47"/>
      <c r="G79" s="47"/>
      <c r="H79" s="47"/>
      <c r="I79" s="46"/>
      <c r="J79" s="45"/>
    </row>
    <row r="80" spans="2:10" ht="13" x14ac:dyDescent="0.25">
      <c r="B80" s="553" t="s">
        <v>112</v>
      </c>
      <c r="C80" s="553"/>
      <c r="D80" s="553"/>
      <c r="E80" s="553"/>
      <c r="F80" s="553"/>
      <c r="G80" s="553"/>
      <c r="H80" s="553"/>
      <c r="I80" s="553"/>
      <c r="J80" s="553"/>
    </row>
    <row r="81" spans="2:10" ht="13" x14ac:dyDescent="0.25">
      <c r="B81" s="560"/>
      <c r="C81" s="560"/>
      <c r="D81" s="560"/>
      <c r="E81" s="560"/>
      <c r="F81" s="560"/>
      <c r="G81" s="560"/>
      <c r="H81" s="560"/>
      <c r="I81" s="560"/>
      <c r="J81" s="560"/>
    </row>
    <row r="82" spans="2:10" ht="14" x14ac:dyDescent="0.25">
      <c r="B82" s="554" t="s">
        <v>111</v>
      </c>
      <c r="C82" s="554"/>
      <c r="D82" s="554"/>
      <c r="E82" s="554"/>
      <c r="F82" s="554"/>
      <c r="G82" s="554"/>
      <c r="H82" s="554"/>
      <c r="I82" s="554"/>
      <c r="J82" s="554"/>
    </row>
    <row r="83" spans="2:10" ht="14" x14ac:dyDescent="0.25">
      <c r="B83" s="163" t="s">
        <v>74</v>
      </c>
      <c r="C83" s="554" t="s">
        <v>110</v>
      </c>
      <c r="D83" s="554"/>
      <c r="E83" s="554"/>
      <c r="F83" s="554"/>
      <c r="G83" s="554"/>
      <c r="H83" s="554"/>
      <c r="I83" s="554"/>
      <c r="J83" s="163" t="s">
        <v>16</v>
      </c>
    </row>
    <row r="84" spans="2:10" ht="13" x14ac:dyDescent="0.25">
      <c r="B84" s="157" t="s">
        <v>15</v>
      </c>
      <c r="C84" s="553" t="s">
        <v>109</v>
      </c>
      <c r="D84" s="553"/>
      <c r="E84" s="553"/>
      <c r="F84" s="553"/>
      <c r="G84" s="553"/>
      <c r="H84" s="553"/>
      <c r="I84" s="553"/>
      <c r="J84" s="25">
        <f>J42*8.33%</f>
        <v>57.177119999999995</v>
      </c>
    </row>
    <row r="85" spans="2:10" ht="13" x14ac:dyDescent="0.25">
      <c r="B85" s="157" t="s">
        <v>13</v>
      </c>
      <c r="C85" s="553" t="s">
        <v>108</v>
      </c>
      <c r="D85" s="553"/>
      <c r="E85" s="553"/>
      <c r="F85" s="553"/>
      <c r="G85" s="553"/>
      <c r="H85" s="553"/>
      <c r="I85" s="553"/>
      <c r="J85" s="44">
        <f>J42*2.78%</f>
        <v>19.081919999999997</v>
      </c>
    </row>
    <row r="86" spans="2:10" ht="13" x14ac:dyDescent="0.25">
      <c r="B86" s="578" t="s">
        <v>80</v>
      </c>
      <c r="C86" s="578"/>
      <c r="D86" s="578"/>
      <c r="E86" s="578"/>
      <c r="F86" s="578"/>
      <c r="G86" s="578"/>
      <c r="H86" s="578"/>
      <c r="I86" s="578"/>
      <c r="J86" s="44">
        <f>SUM(J84:J85)</f>
        <v>76.259039999999999</v>
      </c>
    </row>
    <row r="87" spans="2:10" ht="13" x14ac:dyDescent="0.25">
      <c r="B87" s="157" t="s">
        <v>12</v>
      </c>
      <c r="C87" s="553" t="s">
        <v>107</v>
      </c>
      <c r="D87" s="553"/>
      <c r="E87" s="553"/>
      <c r="F87" s="553"/>
      <c r="G87" s="553"/>
      <c r="H87" s="553"/>
      <c r="I87" s="553"/>
      <c r="J87" s="161">
        <f>ROUND(I78*J86,2)</f>
        <v>23.64</v>
      </c>
    </row>
    <row r="88" spans="2:10" ht="13" x14ac:dyDescent="0.25">
      <c r="B88" s="578" t="s">
        <v>47</v>
      </c>
      <c r="C88" s="578"/>
      <c r="D88" s="578"/>
      <c r="E88" s="578"/>
      <c r="F88" s="578"/>
      <c r="G88" s="578"/>
      <c r="H88" s="578"/>
      <c r="I88" s="578"/>
      <c r="J88" s="44">
        <f>SUM(J86:J87)</f>
        <v>99.899039999999999</v>
      </c>
    </row>
    <row r="89" spans="2:10" ht="13" x14ac:dyDescent="0.25">
      <c r="B89" s="580"/>
      <c r="C89" s="580"/>
      <c r="D89" s="580"/>
      <c r="E89" s="580"/>
      <c r="F89" s="580"/>
      <c r="G89" s="580"/>
      <c r="H89" s="580"/>
      <c r="I89" s="580"/>
      <c r="J89" s="580"/>
    </row>
    <row r="90" spans="2:10" ht="14" x14ac:dyDescent="0.25">
      <c r="B90" s="554" t="s">
        <v>106</v>
      </c>
      <c r="C90" s="554"/>
      <c r="D90" s="554"/>
      <c r="E90" s="554"/>
      <c r="F90" s="554"/>
      <c r="G90" s="554"/>
      <c r="H90" s="554"/>
      <c r="I90" s="554"/>
      <c r="J90" s="554"/>
    </row>
    <row r="91" spans="2:10" ht="14" x14ac:dyDescent="0.25">
      <c r="B91" s="163" t="s">
        <v>72</v>
      </c>
      <c r="C91" s="581" t="s">
        <v>105</v>
      </c>
      <c r="D91" s="581"/>
      <c r="E91" s="581"/>
      <c r="F91" s="581"/>
      <c r="G91" s="581"/>
      <c r="H91" s="581"/>
      <c r="I91" s="581"/>
      <c r="J91" s="163" t="s">
        <v>16</v>
      </c>
    </row>
    <row r="92" spans="2:10" ht="13" x14ac:dyDescent="0.25">
      <c r="B92" s="157" t="s">
        <v>15</v>
      </c>
      <c r="C92" s="553" t="s">
        <v>105</v>
      </c>
      <c r="D92" s="553"/>
      <c r="E92" s="553"/>
      <c r="F92" s="553"/>
      <c r="G92" s="553"/>
      <c r="H92" s="553"/>
      <c r="I92" s="553"/>
      <c r="J92" s="71">
        <f xml:space="preserve"> J42*0.07%</f>
        <v>0.48048000000000007</v>
      </c>
    </row>
    <row r="93" spans="2:10" ht="13" x14ac:dyDescent="0.25">
      <c r="B93" s="157" t="s">
        <v>13</v>
      </c>
      <c r="C93" s="553" t="s">
        <v>103</v>
      </c>
      <c r="D93" s="553"/>
      <c r="E93" s="553"/>
      <c r="F93" s="553"/>
      <c r="G93" s="553"/>
      <c r="H93" s="553"/>
      <c r="I93" s="553"/>
      <c r="J93" s="25">
        <f>ROUND(I78*J92,2)</f>
        <v>0.15</v>
      </c>
    </row>
    <row r="94" spans="2:10" ht="13" x14ac:dyDescent="0.25">
      <c r="B94" s="578" t="s">
        <v>47</v>
      </c>
      <c r="C94" s="578"/>
      <c r="D94" s="578"/>
      <c r="E94" s="578"/>
      <c r="F94" s="578"/>
      <c r="G94" s="578"/>
      <c r="H94" s="578"/>
      <c r="I94" s="578"/>
      <c r="J94" s="25">
        <f>SUM(J92:J93)</f>
        <v>0.63048000000000004</v>
      </c>
    </row>
    <row r="95" spans="2:10" ht="14" x14ac:dyDescent="0.25">
      <c r="B95" s="581" t="s">
        <v>102</v>
      </c>
      <c r="C95" s="581"/>
      <c r="D95" s="581"/>
      <c r="E95" s="581"/>
      <c r="F95" s="581"/>
      <c r="G95" s="581"/>
      <c r="H95" s="581"/>
      <c r="I95" s="581"/>
      <c r="J95" s="581"/>
    </row>
    <row r="96" spans="2:10" ht="14" x14ac:dyDescent="0.25">
      <c r="B96" s="163" t="s">
        <v>70</v>
      </c>
      <c r="C96" s="581" t="s">
        <v>101</v>
      </c>
      <c r="D96" s="581"/>
      <c r="E96" s="581"/>
      <c r="F96" s="581"/>
      <c r="G96" s="581"/>
      <c r="H96" s="581"/>
      <c r="I96" s="581"/>
      <c r="J96" s="163" t="s">
        <v>16</v>
      </c>
    </row>
    <row r="97" spans="2:10" ht="13" x14ac:dyDescent="0.25">
      <c r="B97" s="157" t="s">
        <v>15</v>
      </c>
      <c r="C97" s="577" t="s">
        <v>100</v>
      </c>
      <c r="D97" s="577"/>
      <c r="E97" s="577"/>
      <c r="F97" s="577"/>
      <c r="G97" s="577"/>
      <c r="H97" s="577"/>
      <c r="I97" s="577"/>
      <c r="J97" s="72">
        <f>J42*0.42%</f>
        <v>2.8828799999999997</v>
      </c>
    </row>
    <row r="98" spans="2:10" ht="13" x14ac:dyDescent="0.25">
      <c r="B98" s="157" t="s">
        <v>13</v>
      </c>
      <c r="C98" s="577" t="s">
        <v>99</v>
      </c>
      <c r="D98" s="577"/>
      <c r="E98" s="577"/>
      <c r="F98" s="577"/>
      <c r="G98" s="577"/>
      <c r="H98" s="577"/>
      <c r="I98" s="577"/>
      <c r="J98" s="25">
        <f>J42*0.03%</f>
        <v>0.20591999999999996</v>
      </c>
    </row>
    <row r="99" spans="2:10" ht="13" x14ac:dyDescent="0.25">
      <c r="B99" s="157" t="s">
        <v>98</v>
      </c>
      <c r="C99" s="577" t="s">
        <v>97</v>
      </c>
      <c r="D99" s="577"/>
      <c r="E99" s="577"/>
      <c r="F99" s="577"/>
      <c r="G99" s="577"/>
      <c r="H99" s="577"/>
      <c r="I99" s="577"/>
      <c r="J99" s="25">
        <f>ROUND((0.08*0.4*0.05)*J42,2)</f>
        <v>1.1000000000000001</v>
      </c>
    </row>
    <row r="100" spans="2:10" ht="13" x14ac:dyDescent="0.25">
      <c r="B100" s="157" t="s">
        <v>96</v>
      </c>
      <c r="C100" s="553" t="s">
        <v>95</v>
      </c>
      <c r="D100" s="553"/>
      <c r="E100" s="553"/>
      <c r="F100" s="553"/>
      <c r="G100" s="553"/>
      <c r="H100" s="553"/>
      <c r="I100" s="553"/>
      <c r="J100" s="71">
        <f>ROUND((1*0.08*0.1*0.05)*J42,2)</f>
        <v>0.27</v>
      </c>
    </row>
    <row r="101" spans="2:10" ht="13" x14ac:dyDescent="0.25">
      <c r="B101" s="157" t="s">
        <v>35</v>
      </c>
      <c r="C101" s="553" t="s">
        <v>190</v>
      </c>
      <c r="D101" s="553"/>
      <c r="E101" s="553"/>
      <c r="F101" s="553"/>
      <c r="G101" s="553"/>
      <c r="H101" s="553"/>
      <c r="I101" s="553"/>
      <c r="J101" s="25">
        <f xml:space="preserve"> J42*1.94%</f>
        <v>13.31616</v>
      </c>
    </row>
    <row r="102" spans="2:10" ht="13" x14ac:dyDescent="0.25">
      <c r="B102" s="157" t="s">
        <v>32</v>
      </c>
      <c r="C102" s="577" t="s">
        <v>93</v>
      </c>
      <c r="D102" s="577"/>
      <c r="E102" s="577"/>
      <c r="F102" s="577"/>
      <c r="G102" s="577"/>
      <c r="H102" s="577"/>
      <c r="I102" s="577"/>
      <c r="J102" s="25">
        <f>J101*36.8%</f>
        <v>4.9003468799999998</v>
      </c>
    </row>
    <row r="103" spans="2:10" ht="13" x14ac:dyDescent="0.25">
      <c r="B103" s="157" t="s">
        <v>92</v>
      </c>
      <c r="C103" s="577" t="s">
        <v>91</v>
      </c>
      <c r="D103" s="577"/>
      <c r="E103" s="577"/>
      <c r="F103" s="577"/>
      <c r="G103" s="577"/>
      <c r="H103" s="577"/>
      <c r="I103" s="577"/>
      <c r="J103" s="25">
        <f>ROUND(1*0.08*0.4*J42,2)</f>
        <v>21.96</v>
      </c>
    </row>
    <row r="104" spans="2:10" ht="13" x14ac:dyDescent="0.25">
      <c r="B104" s="157" t="s">
        <v>90</v>
      </c>
      <c r="C104" s="553" t="s">
        <v>89</v>
      </c>
      <c r="D104" s="553"/>
      <c r="E104" s="553"/>
      <c r="F104" s="553"/>
      <c r="G104" s="553"/>
      <c r="H104" s="553"/>
      <c r="I104" s="553"/>
      <c r="J104" s="25">
        <f>ROUND(1*0.08*0.1*J42,2)</f>
        <v>5.49</v>
      </c>
    </row>
    <row r="105" spans="2:10" ht="13" x14ac:dyDescent="0.25">
      <c r="B105" s="578" t="s">
        <v>47</v>
      </c>
      <c r="C105" s="578"/>
      <c r="D105" s="578"/>
      <c r="E105" s="578"/>
      <c r="F105" s="578"/>
      <c r="G105" s="578"/>
      <c r="H105" s="578"/>
      <c r="I105" s="578"/>
      <c r="J105" s="25">
        <f>SUM(J97:J104)</f>
        <v>50.125306880000004</v>
      </c>
    </row>
    <row r="106" spans="2:10" ht="14" x14ac:dyDescent="0.25">
      <c r="B106" s="554" t="s">
        <v>88</v>
      </c>
      <c r="C106" s="554"/>
      <c r="D106" s="554"/>
      <c r="E106" s="554"/>
      <c r="F106" s="554"/>
      <c r="G106" s="554"/>
      <c r="H106" s="554"/>
      <c r="I106" s="554"/>
      <c r="J106" s="554"/>
    </row>
    <row r="107" spans="2:10" ht="14" x14ac:dyDescent="0.3">
      <c r="B107" s="41" t="s">
        <v>68</v>
      </c>
      <c r="C107" s="581" t="s">
        <v>87</v>
      </c>
      <c r="D107" s="581"/>
      <c r="E107" s="581"/>
      <c r="F107" s="581"/>
      <c r="G107" s="581"/>
      <c r="H107" s="581"/>
      <c r="I107" s="581"/>
      <c r="J107" s="41" t="s">
        <v>16</v>
      </c>
    </row>
    <row r="108" spans="2:10" ht="13" x14ac:dyDescent="0.3">
      <c r="B108" s="168" t="s">
        <v>15</v>
      </c>
      <c r="C108" s="577" t="s">
        <v>86</v>
      </c>
      <c r="D108" s="577"/>
      <c r="E108" s="577"/>
      <c r="F108" s="577"/>
      <c r="G108" s="577"/>
      <c r="H108" s="577"/>
      <c r="I108" s="577"/>
      <c r="J108" s="25">
        <f>J42*8.33%</f>
        <v>57.177119999999995</v>
      </c>
    </row>
    <row r="109" spans="2:10" ht="13" x14ac:dyDescent="0.3">
      <c r="B109" s="168" t="s">
        <v>13</v>
      </c>
      <c r="C109" s="577" t="s">
        <v>191</v>
      </c>
      <c r="D109" s="577"/>
      <c r="E109" s="577"/>
      <c r="F109" s="577"/>
      <c r="G109" s="577"/>
      <c r="H109" s="577"/>
      <c r="I109" s="577"/>
      <c r="J109" s="40">
        <f>J42*1%</f>
        <v>6.8639999999999999</v>
      </c>
    </row>
    <row r="110" spans="2:10" ht="13" x14ac:dyDescent="0.3">
      <c r="B110" s="168" t="s">
        <v>12</v>
      </c>
      <c r="C110" s="577" t="s">
        <v>180</v>
      </c>
      <c r="D110" s="577"/>
      <c r="E110" s="577"/>
      <c r="F110" s="577"/>
      <c r="G110" s="577"/>
      <c r="H110" s="577"/>
      <c r="I110" s="577"/>
      <c r="J110" s="40">
        <f>J42*0.02%</f>
        <v>0.13728000000000001</v>
      </c>
    </row>
    <row r="111" spans="2:10" ht="13" x14ac:dyDescent="0.3">
      <c r="B111" s="168" t="s">
        <v>35</v>
      </c>
      <c r="C111" s="577" t="s">
        <v>192</v>
      </c>
      <c r="D111" s="577"/>
      <c r="E111" s="577"/>
      <c r="F111" s="577"/>
      <c r="G111" s="577"/>
      <c r="H111" s="577"/>
      <c r="I111" s="577"/>
      <c r="J111" s="40">
        <f>J42*0.05%</f>
        <v>0.34320000000000001</v>
      </c>
    </row>
    <row r="112" spans="2:10" ht="13" x14ac:dyDescent="0.3">
      <c r="B112" s="168" t="s">
        <v>32</v>
      </c>
      <c r="C112" s="577" t="s">
        <v>193</v>
      </c>
      <c r="D112" s="577"/>
      <c r="E112" s="577"/>
      <c r="F112" s="577"/>
      <c r="G112" s="577"/>
      <c r="H112" s="577"/>
      <c r="I112" s="577"/>
      <c r="J112" s="37">
        <f>J42*0.28%</f>
        <v>1.9219200000000003</v>
      </c>
    </row>
    <row r="113" spans="2:10" ht="13" x14ac:dyDescent="0.3">
      <c r="B113" s="168" t="s">
        <v>81</v>
      </c>
      <c r="C113" s="577" t="s">
        <v>65</v>
      </c>
      <c r="D113" s="577"/>
      <c r="E113" s="577"/>
      <c r="F113" s="577"/>
      <c r="G113" s="577"/>
      <c r="H113" s="577"/>
      <c r="I113" s="577"/>
      <c r="J113" s="37"/>
    </row>
    <row r="114" spans="2:10" ht="13" x14ac:dyDescent="0.3">
      <c r="B114" s="578" t="s">
        <v>80</v>
      </c>
      <c r="C114" s="578"/>
      <c r="D114" s="578"/>
      <c r="E114" s="578"/>
      <c r="F114" s="578"/>
      <c r="G114" s="578"/>
      <c r="H114" s="578"/>
      <c r="I114" s="578"/>
      <c r="J114" s="37">
        <f>SUM(J108:J113)</f>
        <v>66.443519999999992</v>
      </c>
    </row>
    <row r="115" spans="2:10" ht="13" x14ac:dyDescent="0.3">
      <c r="B115" s="167" t="s">
        <v>79</v>
      </c>
      <c r="C115" s="577" t="s">
        <v>78</v>
      </c>
      <c r="D115" s="577"/>
      <c r="E115" s="577"/>
      <c r="F115" s="577"/>
      <c r="G115" s="577"/>
      <c r="H115" s="577"/>
      <c r="I115" s="577"/>
      <c r="J115" s="37">
        <f>ROUND(I78*J114,2)</f>
        <v>20.6</v>
      </c>
    </row>
    <row r="116" spans="2:10" ht="13" x14ac:dyDescent="0.25">
      <c r="B116" s="578" t="s">
        <v>47</v>
      </c>
      <c r="C116" s="578"/>
      <c r="D116" s="578"/>
      <c r="E116" s="578"/>
      <c r="F116" s="578"/>
      <c r="G116" s="578"/>
      <c r="H116" s="578"/>
      <c r="I116" s="578"/>
      <c r="J116" s="25">
        <f>SUM(J114:J115)</f>
        <v>87.043520000000001</v>
      </c>
    </row>
    <row r="117" spans="2:10" ht="14" x14ac:dyDescent="0.25">
      <c r="B117" s="581" t="s">
        <v>77</v>
      </c>
      <c r="C117" s="581"/>
      <c r="D117" s="581"/>
      <c r="E117" s="581"/>
      <c r="F117" s="581"/>
      <c r="G117" s="581"/>
      <c r="H117" s="581"/>
      <c r="I117" s="581"/>
      <c r="J117" s="581"/>
    </row>
    <row r="118" spans="2:10" ht="14" x14ac:dyDescent="0.25">
      <c r="B118" s="163">
        <v>4</v>
      </c>
      <c r="C118" s="554" t="s">
        <v>34</v>
      </c>
      <c r="D118" s="554"/>
      <c r="E118" s="554"/>
      <c r="F118" s="554"/>
      <c r="G118" s="554"/>
      <c r="H118" s="554"/>
      <c r="I118" s="554"/>
      <c r="J118" s="163" t="s">
        <v>16</v>
      </c>
    </row>
    <row r="119" spans="2:10" ht="13" x14ac:dyDescent="0.25">
      <c r="B119" s="157" t="s">
        <v>76</v>
      </c>
      <c r="C119" s="553" t="s">
        <v>75</v>
      </c>
      <c r="D119" s="553"/>
      <c r="E119" s="553"/>
      <c r="F119" s="553"/>
      <c r="G119" s="553"/>
      <c r="H119" s="553"/>
      <c r="I119" s="553"/>
      <c r="J119" s="25">
        <f>J78</f>
        <v>212.78399999999999</v>
      </c>
    </row>
    <row r="120" spans="2:10" ht="13" x14ac:dyDescent="0.25">
      <c r="B120" s="157" t="s">
        <v>74</v>
      </c>
      <c r="C120" s="553" t="s">
        <v>73</v>
      </c>
      <c r="D120" s="553"/>
      <c r="E120" s="553"/>
      <c r="F120" s="553"/>
      <c r="G120" s="553"/>
      <c r="H120" s="553"/>
      <c r="I120" s="553"/>
      <c r="J120" s="25">
        <f>J88</f>
        <v>99.899039999999999</v>
      </c>
    </row>
    <row r="121" spans="2:10" ht="13" x14ac:dyDescent="0.25">
      <c r="B121" s="157" t="s">
        <v>72</v>
      </c>
      <c r="C121" s="553" t="s">
        <v>71</v>
      </c>
      <c r="D121" s="553"/>
      <c r="E121" s="553"/>
      <c r="F121" s="553"/>
      <c r="G121" s="553"/>
      <c r="H121" s="553"/>
      <c r="I121" s="553"/>
      <c r="J121" s="25">
        <f>J94</f>
        <v>0.63048000000000004</v>
      </c>
    </row>
    <row r="122" spans="2:10" ht="13" x14ac:dyDescent="0.25">
      <c r="B122" s="157" t="s">
        <v>70</v>
      </c>
      <c r="C122" s="553" t="s">
        <v>69</v>
      </c>
      <c r="D122" s="553"/>
      <c r="E122" s="553"/>
      <c r="F122" s="553"/>
      <c r="G122" s="553"/>
      <c r="H122" s="553"/>
      <c r="I122" s="553"/>
      <c r="J122" s="25">
        <f>J105</f>
        <v>50.125306880000004</v>
      </c>
    </row>
    <row r="123" spans="2:10" ht="13" x14ac:dyDescent="0.25">
      <c r="B123" s="157" t="s">
        <v>68</v>
      </c>
      <c r="C123" s="553" t="s">
        <v>67</v>
      </c>
      <c r="D123" s="553"/>
      <c r="E123" s="553"/>
      <c r="F123" s="553"/>
      <c r="G123" s="553"/>
      <c r="H123" s="553"/>
      <c r="I123" s="553"/>
      <c r="J123" s="25">
        <f>J116</f>
        <v>87.043520000000001</v>
      </c>
    </row>
    <row r="124" spans="2:10" ht="13" x14ac:dyDescent="0.25">
      <c r="B124" s="157" t="s">
        <v>66</v>
      </c>
      <c r="C124" s="553" t="s">
        <v>65</v>
      </c>
      <c r="D124" s="553"/>
      <c r="E124" s="553"/>
      <c r="F124" s="553"/>
      <c r="G124" s="553"/>
      <c r="H124" s="553"/>
      <c r="I124" s="553"/>
      <c r="J124" s="25"/>
    </row>
    <row r="125" spans="2:10" ht="13" x14ac:dyDescent="0.25">
      <c r="B125" s="578" t="s">
        <v>47</v>
      </c>
      <c r="C125" s="578"/>
      <c r="D125" s="578"/>
      <c r="E125" s="578"/>
      <c r="F125" s="578"/>
      <c r="G125" s="578"/>
      <c r="H125" s="578"/>
      <c r="I125" s="578"/>
      <c r="J125" s="25">
        <f>SUM(J119:J124)</f>
        <v>450.48234687999997</v>
      </c>
    </row>
    <row r="126" spans="2:10" ht="13" x14ac:dyDescent="0.25">
      <c r="B126" s="560" t="s">
        <v>64</v>
      </c>
      <c r="C126" s="560"/>
      <c r="D126" s="560"/>
      <c r="E126" s="560"/>
      <c r="F126" s="560"/>
      <c r="G126" s="560"/>
      <c r="H126" s="560"/>
      <c r="I126" s="560"/>
      <c r="J126" s="560"/>
    </row>
    <row r="127" spans="2:10" ht="14" x14ac:dyDescent="0.25">
      <c r="B127" s="163">
        <v>5</v>
      </c>
      <c r="C127" s="581" t="s">
        <v>63</v>
      </c>
      <c r="D127" s="581"/>
      <c r="E127" s="581"/>
      <c r="F127" s="581"/>
      <c r="G127" s="581"/>
      <c r="H127" s="581"/>
      <c r="I127" s="163" t="s">
        <v>62</v>
      </c>
      <c r="J127" s="34" t="s">
        <v>16</v>
      </c>
    </row>
    <row r="128" spans="2:10" ht="13" x14ac:dyDescent="0.25">
      <c r="B128" s="624" t="s">
        <v>61</v>
      </c>
      <c r="C128" s="624"/>
      <c r="D128" s="624"/>
      <c r="E128" s="624"/>
      <c r="F128" s="624"/>
      <c r="G128" s="624"/>
      <c r="H128" s="624"/>
      <c r="I128" s="33" t="s">
        <v>49</v>
      </c>
      <c r="J128" s="23">
        <f>SUM(J42+J54+J64+J125)</f>
        <v>1337.3323468799999</v>
      </c>
    </row>
    <row r="129" spans="2:10" ht="13" x14ac:dyDescent="0.25">
      <c r="B129" s="157" t="s">
        <v>15</v>
      </c>
      <c r="C129" s="574" t="s">
        <v>60</v>
      </c>
      <c r="D129" s="622"/>
      <c r="E129" s="622"/>
      <c r="F129" s="622"/>
      <c r="G129" s="622"/>
      <c r="H129" s="623"/>
      <c r="I129" s="32">
        <v>1.9E-2</v>
      </c>
      <c r="J129" s="25">
        <v>30.26</v>
      </c>
    </row>
    <row r="130" spans="2:10" ht="13" x14ac:dyDescent="0.25">
      <c r="B130" s="624" t="s">
        <v>59</v>
      </c>
      <c r="C130" s="624"/>
      <c r="D130" s="624"/>
      <c r="E130" s="624"/>
      <c r="F130" s="624"/>
      <c r="G130" s="624"/>
      <c r="H130" s="624"/>
      <c r="I130" s="31" t="s">
        <v>49</v>
      </c>
      <c r="J130" s="23">
        <f>SUM(J42+J54+J64+J125+J129)</f>
        <v>1367.5923468799999</v>
      </c>
    </row>
    <row r="131" spans="2:10" ht="13" x14ac:dyDescent="0.25">
      <c r="B131" s="157" t="s">
        <v>13</v>
      </c>
      <c r="C131" s="574" t="s">
        <v>58</v>
      </c>
      <c r="D131" s="622"/>
      <c r="E131" s="622"/>
      <c r="F131" s="622"/>
      <c r="G131" s="622"/>
      <c r="H131" s="623"/>
      <c r="I131" s="32">
        <v>6.2899999999999998E-2</v>
      </c>
      <c r="J131" s="25">
        <v>100</v>
      </c>
    </row>
    <row r="132" spans="2:10" ht="13" x14ac:dyDescent="0.25">
      <c r="B132" s="624" t="s">
        <v>57</v>
      </c>
      <c r="C132" s="624"/>
      <c r="D132" s="624"/>
      <c r="E132" s="624"/>
      <c r="F132" s="624"/>
      <c r="G132" s="624"/>
      <c r="H132" s="624"/>
      <c r="I132" s="31" t="s">
        <v>49</v>
      </c>
      <c r="J132" s="23">
        <f>SUM(J42+J54+J64+J125+J129+J131)</f>
        <v>1467.5923468799999</v>
      </c>
    </row>
    <row r="133" spans="2:10" ht="13" x14ac:dyDescent="0.25">
      <c r="B133" s="157" t="s">
        <v>12</v>
      </c>
      <c r="C133" s="577" t="s">
        <v>56</v>
      </c>
      <c r="D133" s="577"/>
      <c r="E133" s="577"/>
      <c r="F133" s="577"/>
      <c r="G133" s="577"/>
      <c r="H133" s="577"/>
      <c r="I133" s="30" t="s">
        <v>49</v>
      </c>
      <c r="J133" s="28"/>
    </row>
    <row r="134" spans="2:10" ht="13" x14ac:dyDescent="0.25">
      <c r="B134" s="157"/>
      <c r="C134" s="577" t="s">
        <v>55</v>
      </c>
      <c r="D134" s="577"/>
      <c r="E134" s="577"/>
      <c r="F134" s="577"/>
      <c r="G134" s="577"/>
      <c r="H134" s="577"/>
      <c r="I134" s="30" t="s">
        <v>49</v>
      </c>
      <c r="J134" s="28" t="s">
        <v>49</v>
      </c>
    </row>
    <row r="135" spans="2:10" ht="13" x14ac:dyDescent="0.25">
      <c r="B135" s="157"/>
      <c r="C135" s="625" t="s">
        <v>234</v>
      </c>
      <c r="D135" s="583"/>
      <c r="E135" s="583"/>
      <c r="F135" s="583"/>
      <c r="G135" s="583"/>
      <c r="H135" s="583"/>
      <c r="I135" s="26">
        <v>1.95E-2</v>
      </c>
      <c r="J135" s="25">
        <v>31</v>
      </c>
    </row>
    <row r="136" spans="2:10" ht="13" x14ac:dyDescent="0.25">
      <c r="B136" s="157"/>
      <c r="C136" s="625" t="s">
        <v>235</v>
      </c>
      <c r="D136" s="583"/>
      <c r="E136" s="583"/>
      <c r="F136" s="583"/>
      <c r="G136" s="583"/>
      <c r="H136" s="583"/>
      <c r="I136" s="26">
        <v>2.3999999999999998E-3</v>
      </c>
      <c r="J136" s="25">
        <v>3.81</v>
      </c>
    </row>
    <row r="137" spans="2:10" ht="13" x14ac:dyDescent="0.25">
      <c r="B137" s="157"/>
      <c r="C137" s="582" t="s">
        <v>236</v>
      </c>
      <c r="D137" s="582"/>
      <c r="E137" s="582"/>
      <c r="F137" s="582"/>
      <c r="G137" s="582"/>
      <c r="H137" s="582"/>
      <c r="I137" s="29">
        <v>2.01E-2</v>
      </c>
      <c r="J137" s="28">
        <v>31.95</v>
      </c>
    </row>
    <row r="138" spans="2:10" ht="13" x14ac:dyDescent="0.25">
      <c r="B138" s="157"/>
      <c r="C138" s="584" t="s">
        <v>51</v>
      </c>
      <c r="D138" s="584"/>
      <c r="E138" s="584"/>
      <c r="F138" s="584"/>
      <c r="G138" s="584"/>
      <c r="H138" s="584"/>
      <c r="I138" s="29" t="s">
        <v>49</v>
      </c>
      <c r="J138" s="28"/>
    </row>
    <row r="139" spans="2:10" ht="13" x14ac:dyDescent="0.25">
      <c r="B139" s="157"/>
      <c r="C139" s="573" t="s">
        <v>50</v>
      </c>
      <c r="D139" s="573"/>
      <c r="E139" s="573"/>
      <c r="F139" s="573"/>
      <c r="G139" s="573"/>
      <c r="H139" s="573"/>
      <c r="I139" s="29" t="s">
        <v>49</v>
      </c>
      <c r="J139" s="28" t="s">
        <v>49</v>
      </c>
    </row>
    <row r="140" spans="2:10" ht="13" x14ac:dyDescent="0.25">
      <c r="B140" s="157"/>
      <c r="C140" s="625" t="s">
        <v>228</v>
      </c>
      <c r="D140" s="583"/>
      <c r="E140" s="583"/>
      <c r="F140" s="583"/>
      <c r="G140" s="583"/>
      <c r="H140" s="583"/>
      <c r="I140" s="26">
        <v>3.5000000000000003E-2</v>
      </c>
      <c r="J140" s="25">
        <v>55.65</v>
      </c>
    </row>
    <row r="141" spans="2:10" ht="13" x14ac:dyDescent="0.25">
      <c r="B141" s="578" t="s">
        <v>245</v>
      </c>
      <c r="C141" s="578"/>
      <c r="D141" s="578"/>
      <c r="E141" s="578"/>
      <c r="F141" s="578"/>
      <c r="G141" s="578"/>
      <c r="H141" s="578"/>
      <c r="I141" s="578"/>
      <c r="J141" s="25">
        <v>252.67</v>
      </c>
    </row>
    <row r="142" spans="2:10" ht="13" x14ac:dyDescent="0.25">
      <c r="B142" s="578"/>
      <c r="C142" s="578"/>
      <c r="D142" s="578"/>
      <c r="E142" s="578"/>
      <c r="F142" s="578"/>
      <c r="G142" s="578"/>
      <c r="H142" s="578"/>
      <c r="I142" s="578"/>
      <c r="J142" s="578"/>
    </row>
    <row r="143" spans="2:10" ht="13" x14ac:dyDescent="0.25">
      <c r="B143" s="589" t="s">
        <v>46</v>
      </c>
      <c r="C143" s="589"/>
      <c r="D143" s="589"/>
      <c r="E143" s="589"/>
      <c r="F143" s="589"/>
      <c r="G143" s="589"/>
      <c r="H143" s="589"/>
      <c r="I143" s="24">
        <v>7.6999999999999999E-2</v>
      </c>
      <c r="J143" s="23">
        <v>122.41</v>
      </c>
    </row>
    <row r="144" spans="2:10" x14ac:dyDescent="0.25">
      <c r="B144" s="590" t="s">
        <v>45</v>
      </c>
      <c r="C144" s="590"/>
      <c r="D144" s="591" t="s">
        <v>44</v>
      </c>
      <c r="E144" s="591"/>
      <c r="F144" s="591"/>
      <c r="G144" s="591"/>
      <c r="H144" s="591"/>
      <c r="I144" s="591"/>
      <c r="J144" s="591"/>
    </row>
    <row r="145" spans="2:10" x14ac:dyDescent="0.25">
      <c r="B145" s="590"/>
      <c r="C145" s="590"/>
      <c r="D145" s="592" t="s">
        <v>43</v>
      </c>
      <c r="E145" s="592"/>
      <c r="F145" s="592"/>
      <c r="G145" s="592"/>
      <c r="H145" s="592"/>
      <c r="I145" s="592"/>
      <c r="J145" s="592"/>
    </row>
    <row r="146" spans="2:10" x14ac:dyDescent="0.25">
      <c r="B146" s="590"/>
      <c r="C146" s="590"/>
      <c r="D146" s="593" t="s">
        <v>42</v>
      </c>
      <c r="E146" s="593"/>
      <c r="F146" s="593"/>
      <c r="G146" s="593"/>
      <c r="H146" s="593"/>
      <c r="I146" s="593"/>
      <c r="J146" s="593"/>
    </row>
    <row r="147" spans="2:10" x14ac:dyDescent="0.25">
      <c r="B147" s="585"/>
      <c r="C147" s="585"/>
      <c r="D147" s="585"/>
      <c r="E147" s="585"/>
      <c r="F147" s="585"/>
      <c r="G147" s="585"/>
      <c r="H147" s="585"/>
      <c r="I147" s="585"/>
      <c r="J147" s="585"/>
    </row>
    <row r="148" spans="2:10" ht="13" x14ac:dyDescent="0.25">
      <c r="B148" s="553" t="s">
        <v>41</v>
      </c>
      <c r="C148" s="553"/>
      <c r="D148" s="553"/>
      <c r="E148" s="553"/>
      <c r="F148" s="553"/>
      <c r="G148" s="553"/>
      <c r="H148" s="553"/>
      <c r="I148" s="553"/>
      <c r="J148" s="553"/>
    </row>
    <row r="149" spans="2:10" ht="13" x14ac:dyDescent="0.25">
      <c r="B149" s="578"/>
      <c r="C149" s="578"/>
      <c r="D149" s="578"/>
      <c r="E149" s="578"/>
      <c r="F149" s="578"/>
      <c r="G149" s="578"/>
      <c r="H149" s="578"/>
      <c r="I149" s="578"/>
      <c r="J149" s="578"/>
    </row>
    <row r="150" spans="2:10" ht="15.5" x14ac:dyDescent="0.25">
      <c r="B150" s="586" t="s">
        <v>40</v>
      </c>
      <c r="C150" s="586"/>
      <c r="D150" s="586"/>
      <c r="E150" s="586"/>
      <c r="F150" s="586"/>
      <c r="G150" s="586"/>
      <c r="H150" s="586"/>
      <c r="I150" s="586"/>
      <c r="J150" s="586"/>
    </row>
    <row r="151" spans="2:10" ht="14" x14ac:dyDescent="0.25">
      <c r="B151" s="587" t="s">
        <v>39</v>
      </c>
      <c r="C151" s="587"/>
      <c r="D151" s="587"/>
      <c r="E151" s="587"/>
      <c r="F151" s="587"/>
      <c r="G151" s="587"/>
      <c r="H151" s="587"/>
      <c r="I151" s="587"/>
      <c r="J151" s="162" t="s">
        <v>16</v>
      </c>
    </row>
    <row r="152" spans="2:10" ht="13" x14ac:dyDescent="0.25">
      <c r="B152" s="164" t="s">
        <v>15</v>
      </c>
      <c r="C152" s="588" t="s">
        <v>38</v>
      </c>
      <c r="D152" s="588"/>
      <c r="E152" s="588"/>
      <c r="F152" s="588"/>
      <c r="G152" s="588"/>
      <c r="H152" s="588"/>
      <c r="I152" s="588"/>
      <c r="J152" s="20">
        <f>J42</f>
        <v>686.4</v>
      </c>
    </row>
    <row r="153" spans="2:10" ht="13" x14ac:dyDescent="0.25">
      <c r="B153" s="164" t="s">
        <v>13</v>
      </c>
      <c r="C153" s="588" t="s">
        <v>37</v>
      </c>
      <c r="D153" s="588"/>
      <c r="E153" s="588"/>
      <c r="F153" s="588"/>
      <c r="G153" s="588"/>
      <c r="H153" s="588"/>
      <c r="I153" s="588"/>
      <c r="J153" s="20">
        <f>J54</f>
        <v>195.45</v>
      </c>
    </row>
    <row r="154" spans="2:10" ht="13" x14ac:dyDescent="0.25">
      <c r="B154" s="164" t="s">
        <v>12</v>
      </c>
      <c r="C154" s="588" t="s">
        <v>36</v>
      </c>
      <c r="D154" s="588"/>
      <c r="E154" s="588"/>
      <c r="F154" s="588"/>
      <c r="G154" s="588"/>
      <c r="H154" s="588"/>
      <c r="I154" s="588"/>
      <c r="J154" s="20">
        <f>J64</f>
        <v>5</v>
      </c>
    </row>
    <row r="155" spans="2:10" ht="13" x14ac:dyDescent="0.25">
      <c r="B155" s="164" t="s">
        <v>35</v>
      </c>
      <c r="C155" s="588" t="s">
        <v>34</v>
      </c>
      <c r="D155" s="588"/>
      <c r="E155" s="588"/>
      <c r="F155" s="588"/>
      <c r="G155" s="588"/>
      <c r="H155" s="588"/>
      <c r="I155" s="588"/>
      <c r="J155" s="20">
        <f>J125</f>
        <v>450.48234687999997</v>
      </c>
    </row>
    <row r="156" spans="2:10" ht="13" x14ac:dyDescent="0.25">
      <c r="B156" s="598" t="s">
        <v>33</v>
      </c>
      <c r="C156" s="598"/>
      <c r="D156" s="598"/>
      <c r="E156" s="598"/>
      <c r="F156" s="598"/>
      <c r="G156" s="598"/>
      <c r="H156" s="598"/>
      <c r="I156" s="598"/>
      <c r="J156" s="20">
        <f>SUM(J152:J155)</f>
        <v>1337.3323468799999</v>
      </c>
    </row>
    <row r="157" spans="2:10" ht="13" x14ac:dyDescent="0.25">
      <c r="B157" s="21" t="s">
        <v>32</v>
      </c>
      <c r="C157" s="588" t="s">
        <v>31</v>
      </c>
      <c r="D157" s="588"/>
      <c r="E157" s="588"/>
      <c r="F157" s="588"/>
      <c r="G157" s="588"/>
      <c r="H157" s="588"/>
      <c r="I157" s="588"/>
      <c r="J157" s="20">
        <v>252.67</v>
      </c>
    </row>
    <row r="158" spans="2:10" ht="13" x14ac:dyDescent="0.25">
      <c r="B158" s="598" t="s">
        <v>30</v>
      </c>
      <c r="C158" s="598"/>
      <c r="D158" s="598"/>
      <c r="E158" s="598"/>
      <c r="F158" s="598"/>
      <c r="G158" s="598"/>
      <c r="H158" s="598"/>
      <c r="I158" s="598"/>
      <c r="J158" s="20">
        <v>1590</v>
      </c>
    </row>
    <row r="159" spans="2:10" ht="14.5" x14ac:dyDescent="0.25">
      <c r="B159" s="594" t="s">
        <v>29</v>
      </c>
      <c r="C159" s="594"/>
      <c r="D159" s="594"/>
      <c r="E159" s="594"/>
      <c r="F159" s="594"/>
      <c r="G159" s="594"/>
      <c r="H159" s="594"/>
      <c r="I159" s="594"/>
      <c r="J159" s="594"/>
    </row>
    <row r="160" spans="2:10" ht="15.5" x14ac:dyDescent="0.25">
      <c r="B160" s="586" t="s">
        <v>28</v>
      </c>
      <c r="C160" s="586"/>
      <c r="D160" s="586"/>
      <c r="E160" s="586"/>
      <c r="F160" s="586"/>
      <c r="G160" s="586"/>
      <c r="H160" s="586"/>
      <c r="I160" s="586"/>
      <c r="J160" s="586"/>
    </row>
    <row r="161" spans="2:10" ht="69" x14ac:dyDescent="0.25">
      <c r="B161" s="595" t="s">
        <v>27</v>
      </c>
      <c r="C161" s="595"/>
      <c r="D161" s="580" t="s">
        <v>26</v>
      </c>
      <c r="E161" s="580"/>
      <c r="F161" s="19" t="s">
        <v>25</v>
      </c>
      <c r="G161" s="580" t="s">
        <v>24</v>
      </c>
      <c r="H161" s="580"/>
      <c r="I161" s="162" t="s">
        <v>23</v>
      </c>
      <c r="J161" s="162" t="s">
        <v>22</v>
      </c>
    </row>
    <row r="162" spans="2:10" x14ac:dyDescent="0.25">
      <c r="B162" s="621" t="s">
        <v>229</v>
      </c>
      <c r="C162" s="596"/>
      <c r="D162" s="619">
        <v>1590</v>
      </c>
      <c r="E162" s="597"/>
      <c r="F162" s="18">
        <v>1</v>
      </c>
      <c r="G162" s="619">
        <v>1590</v>
      </c>
      <c r="H162" s="597"/>
      <c r="I162" s="16">
        <v>1</v>
      </c>
      <c r="J162" s="165">
        <v>1590</v>
      </c>
    </row>
    <row r="163" spans="2:10" ht="13" x14ac:dyDescent="0.25">
      <c r="B163" s="603" t="s">
        <v>20</v>
      </c>
      <c r="C163" s="603"/>
      <c r="D163" s="603"/>
      <c r="E163" s="603"/>
      <c r="F163" s="603"/>
      <c r="G163" s="603"/>
      <c r="H163" s="603"/>
      <c r="I163" s="603"/>
      <c r="J163" s="165">
        <v>1590</v>
      </c>
    </row>
    <row r="164" spans="2:10" ht="15.5" x14ac:dyDescent="0.25">
      <c r="B164" s="586" t="s">
        <v>19</v>
      </c>
      <c r="C164" s="586"/>
      <c r="D164" s="586"/>
      <c r="E164" s="586"/>
      <c r="F164" s="586"/>
      <c r="G164" s="586"/>
      <c r="H164" s="586"/>
      <c r="I164" s="586"/>
      <c r="J164" s="586"/>
    </row>
    <row r="165" spans="2:10" ht="15.5" x14ac:dyDescent="0.25">
      <c r="B165" s="586" t="s">
        <v>18</v>
      </c>
      <c r="C165" s="586"/>
      <c r="D165" s="586"/>
      <c r="E165" s="586"/>
      <c r="F165" s="586"/>
      <c r="G165" s="586"/>
      <c r="H165" s="586"/>
      <c r="I165" s="586"/>
      <c r="J165" s="586"/>
    </row>
    <row r="166" spans="2:10" ht="13" x14ac:dyDescent="0.25">
      <c r="B166" s="580" t="s">
        <v>17</v>
      </c>
      <c r="C166" s="580"/>
      <c r="D166" s="580"/>
      <c r="E166" s="580"/>
      <c r="F166" s="580"/>
      <c r="G166" s="580"/>
      <c r="H166" s="580"/>
      <c r="I166" s="580"/>
      <c r="J166" s="162" t="s">
        <v>16</v>
      </c>
    </row>
    <row r="167" spans="2:10" x14ac:dyDescent="0.25">
      <c r="B167" s="166" t="s">
        <v>15</v>
      </c>
      <c r="C167" s="583" t="s">
        <v>14</v>
      </c>
      <c r="D167" s="583"/>
      <c r="E167" s="583"/>
      <c r="F167" s="583"/>
      <c r="G167" s="583"/>
      <c r="H167" s="583"/>
      <c r="I167" s="583"/>
      <c r="J167" s="16"/>
    </row>
    <row r="168" spans="2:10" x14ac:dyDescent="0.25">
      <c r="B168" s="166" t="s">
        <v>13</v>
      </c>
      <c r="C168" s="583" t="s">
        <v>9</v>
      </c>
      <c r="D168" s="583"/>
      <c r="E168" s="583"/>
      <c r="F168" s="583"/>
      <c r="G168" s="583"/>
      <c r="H168" s="583"/>
      <c r="I168" s="583"/>
      <c r="J168" s="165">
        <v>1590</v>
      </c>
    </row>
    <row r="169" spans="2:10" x14ac:dyDescent="0.25">
      <c r="B169" s="166" t="s">
        <v>12</v>
      </c>
      <c r="C169" s="583" t="s">
        <v>11</v>
      </c>
      <c r="D169" s="583"/>
      <c r="E169" s="583"/>
      <c r="F169" s="583"/>
      <c r="G169" s="583"/>
      <c r="H169" s="583"/>
      <c r="I169" s="583"/>
      <c r="J169" s="165"/>
    </row>
    <row r="170" spans="2:10" x14ac:dyDescent="0.25">
      <c r="B170" s="599"/>
      <c r="C170" s="599"/>
      <c r="D170" s="599"/>
      <c r="E170" s="599"/>
      <c r="F170" s="599"/>
      <c r="G170" s="599"/>
      <c r="H170" s="599"/>
      <c r="I170" s="599"/>
      <c r="J170" s="599"/>
    </row>
    <row r="171" spans="2:10" x14ac:dyDescent="0.25">
      <c r="B171" s="596" t="s">
        <v>10</v>
      </c>
      <c r="C171" s="596"/>
      <c r="D171" s="596"/>
      <c r="E171" s="596"/>
      <c r="F171" s="596"/>
      <c r="G171" s="596"/>
      <c r="H171" s="596"/>
      <c r="I171" s="596"/>
      <c r="J171" s="596"/>
    </row>
    <row r="172" spans="2:10" ht="13" x14ac:dyDescent="0.3">
      <c r="B172" s="13"/>
      <c r="C172" s="13"/>
      <c r="D172" s="13"/>
      <c r="E172" s="13"/>
      <c r="F172" s="13"/>
      <c r="G172" s="13"/>
      <c r="H172" s="13"/>
      <c r="I172" s="12"/>
      <c r="J172" s="12"/>
    </row>
    <row r="173" spans="2:10" ht="13" x14ac:dyDescent="0.3">
      <c r="B173" s="600"/>
      <c r="C173" s="600"/>
      <c r="D173" s="600"/>
      <c r="E173" s="600"/>
      <c r="F173" s="600"/>
      <c r="G173" s="600"/>
      <c r="H173" s="600"/>
      <c r="I173" s="600"/>
      <c r="J173" s="600"/>
    </row>
    <row r="174" spans="2:10" ht="18" x14ac:dyDescent="0.25">
      <c r="B174" s="601" t="s">
        <v>9</v>
      </c>
      <c r="C174" s="601"/>
      <c r="D174" s="601"/>
      <c r="E174" s="601"/>
      <c r="F174" s="601"/>
      <c r="G174" s="601"/>
      <c r="H174" s="602">
        <v>1590</v>
      </c>
      <c r="I174" s="602"/>
      <c r="J174" s="602"/>
    </row>
    <row r="175" spans="2:10" ht="18" x14ac:dyDescent="0.4">
      <c r="B175" s="607"/>
      <c r="C175" s="607"/>
      <c r="D175" s="607"/>
      <c r="E175" s="607"/>
      <c r="F175" s="607"/>
      <c r="G175" s="607"/>
      <c r="H175" s="607"/>
      <c r="I175" s="607"/>
      <c r="J175" s="607"/>
    </row>
    <row r="176" spans="2:10" ht="18" x14ac:dyDescent="0.25">
      <c r="B176" s="601" t="s">
        <v>8</v>
      </c>
      <c r="C176" s="601"/>
      <c r="D176" s="601"/>
      <c r="E176" s="601"/>
      <c r="F176" s="601"/>
      <c r="G176" s="601"/>
      <c r="H176" s="608">
        <v>12</v>
      </c>
      <c r="I176" s="608"/>
      <c r="J176" s="608"/>
    </row>
    <row r="177" spans="2:10" ht="18" x14ac:dyDescent="0.25">
      <c r="B177" s="609"/>
      <c r="C177" s="609"/>
      <c r="D177" s="609"/>
      <c r="E177" s="609"/>
      <c r="F177" s="609"/>
      <c r="G177" s="609"/>
      <c r="H177" s="609"/>
      <c r="I177" s="609"/>
      <c r="J177" s="609"/>
    </row>
    <row r="178" spans="2:10" ht="18" x14ac:dyDescent="0.25">
      <c r="B178" s="610" t="s">
        <v>7</v>
      </c>
      <c r="C178" s="610"/>
      <c r="D178" s="610"/>
      <c r="E178" s="610"/>
      <c r="F178" s="610"/>
      <c r="G178" s="610"/>
      <c r="H178" s="611">
        <v>19080</v>
      </c>
      <c r="I178" s="611"/>
      <c r="J178" s="611"/>
    </row>
    <row r="179" spans="2:10" ht="13" x14ac:dyDescent="0.25">
      <c r="B179" s="570"/>
      <c r="C179" s="570"/>
      <c r="D179" s="570"/>
      <c r="E179" s="570"/>
      <c r="F179" s="570"/>
      <c r="G179" s="570"/>
      <c r="H179" s="570"/>
      <c r="I179" s="570"/>
      <c r="J179" s="570"/>
    </row>
    <row r="180" spans="2:10" ht="13" x14ac:dyDescent="0.25">
      <c r="B180" s="604" t="s">
        <v>207</v>
      </c>
      <c r="C180" s="604"/>
      <c r="D180" s="604"/>
      <c r="E180" s="604"/>
      <c r="F180" s="604"/>
      <c r="G180" s="604"/>
      <c r="H180" s="604"/>
      <c r="I180" s="604"/>
      <c r="J180" s="604"/>
    </row>
    <row r="181" spans="2:10" x14ac:dyDescent="0.25">
      <c r="B181" s="560" t="s">
        <v>5</v>
      </c>
      <c r="C181" s="560"/>
      <c r="D181" s="560"/>
      <c r="E181" s="560"/>
      <c r="F181" s="560"/>
      <c r="G181" s="560"/>
      <c r="H181" s="560"/>
      <c r="I181" s="580" t="s">
        <v>4</v>
      </c>
      <c r="J181" s="580"/>
    </row>
    <row r="182" spans="2:10" x14ac:dyDescent="0.25">
      <c r="B182" s="560"/>
      <c r="C182" s="560"/>
      <c r="D182" s="560"/>
      <c r="E182" s="560"/>
      <c r="F182" s="560"/>
      <c r="G182" s="560"/>
      <c r="H182" s="560"/>
      <c r="I182" s="580"/>
      <c r="J182" s="580"/>
    </row>
    <row r="183" spans="2:10" x14ac:dyDescent="0.25">
      <c r="B183" s="620" t="s">
        <v>238</v>
      </c>
      <c r="C183" s="605"/>
      <c r="D183" s="605"/>
      <c r="E183" s="605"/>
      <c r="F183" s="605"/>
      <c r="G183" s="605"/>
      <c r="H183" s="605"/>
      <c r="I183" s="606">
        <v>1</v>
      </c>
      <c r="J183" s="606"/>
    </row>
    <row r="184" spans="2:10" x14ac:dyDescent="0.25">
      <c r="B184" s="616"/>
      <c r="C184" s="616"/>
      <c r="D184" s="616"/>
      <c r="E184" s="616"/>
      <c r="F184" s="616"/>
      <c r="G184" s="616"/>
      <c r="H184" s="616"/>
      <c r="I184" s="616"/>
      <c r="J184" s="616"/>
    </row>
    <row r="185" spans="2:10" x14ac:dyDescent="0.25">
      <c r="B185" s="616"/>
      <c r="C185" s="616"/>
      <c r="D185" s="616"/>
      <c r="E185" s="616"/>
      <c r="F185" s="616"/>
      <c r="G185" s="616"/>
      <c r="H185" s="616"/>
      <c r="I185" s="616"/>
      <c r="J185" s="616"/>
    </row>
    <row r="186" spans="2:10" ht="13" x14ac:dyDescent="0.25">
      <c r="B186" s="617" t="s">
        <v>206</v>
      </c>
      <c r="C186" s="617"/>
      <c r="D186" s="617"/>
      <c r="E186" s="617"/>
      <c r="F186" s="617"/>
      <c r="G186" s="617"/>
      <c r="H186" s="617"/>
      <c r="I186" s="617"/>
      <c r="J186" s="617"/>
    </row>
    <row r="187" spans="2:10" ht="13" x14ac:dyDescent="0.25">
      <c r="B187" s="580" t="s">
        <v>1</v>
      </c>
      <c r="C187" s="580"/>
      <c r="D187" s="580"/>
      <c r="E187" s="580"/>
      <c r="F187" s="580"/>
      <c r="G187" s="580"/>
      <c r="H187" s="580"/>
      <c r="I187" s="580" t="s">
        <v>0</v>
      </c>
      <c r="J187" s="580"/>
    </row>
    <row r="188" spans="2:10" ht="14" x14ac:dyDescent="0.3">
      <c r="B188" s="618"/>
      <c r="C188" s="618"/>
      <c r="D188" s="618"/>
      <c r="E188" s="618"/>
      <c r="F188" s="618"/>
      <c r="G188" s="618"/>
      <c r="H188" s="618"/>
      <c r="I188" s="580"/>
      <c r="J188" s="580"/>
    </row>
  </sheetData>
  <mergeCells count="194">
    <mergeCell ref="B15:J15"/>
    <mergeCell ref="B17:J17"/>
    <mergeCell ref="C18:H18"/>
    <mergeCell ref="I18:J18"/>
    <mergeCell ref="C19:H19"/>
    <mergeCell ref="I19:J19"/>
    <mergeCell ref="B11:J11"/>
    <mergeCell ref="B12:J12"/>
    <mergeCell ref="B13:F13"/>
    <mergeCell ref="G13:J13"/>
    <mergeCell ref="B14:F14"/>
    <mergeCell ref="G14:J14"/>
    <mergeCell ref="B24:J24"/>
    <mergeCell ref="C25:H25"/>
    <mergeCell ref="I25:J25"/>
    <mergeCell ref="C26:H26"/>
    <mergeCell ref="I26:J26"/>
    <mergeCell ref="C27:H27"/>
    <mergeCell ref="I27:J27"/>
    <mergeCell ref="C20:H20"/>
    <mergeCell ref="I20:J20"/>
    <mergeCell ref="C21:H21"/>
    <mergeCell ref="I21:J21"/>
    <mergeCell ref="B22:J22"/>
    <mergeCell ref="B23:J23"/>
    <mergeCell ref="C33:H33"/>
    <mergeCell ref="C34:I34"/>
    <mergeCell ref="C35:H35"/>
    <mergeCell ref="C36:H36"/>
    <mergeCell ref="C37:I37"/>
    <mergeCell ref="C38:I38"/>
    <mergeCell ref="C28:H28"/>
    <mergeCell ref="I28:J28"/>
    <mergeCell ref="B29:J29"/>
    <mergeCell ref="B30:J30"/>
    <mergeCell ref="B31:J31"/>
    <mergeCell ref="B32:J32"/>
    <mergeCell ref="C45:I45"/>
    <mergeCell ref="C46:H46"/>
    <mergeCell ref="C47:H47"/>
    <mergeCell ref="C48:I48"/>
    <mergeCell ref="C49:H49"/>
    <mergeCell ref="C50:I50"/>
    <mergeCell ref="C39:I39"/>
    <mergeCell ref="C40:I40"/>
    <mergeCell ref="C41:I41"/>
    <mergeCell ref="B42:I42"/>
    <mergeCell ref="B43:J43"/>
    <mergeCell ref="C44:I44"/>
    <mergeCell ref="B57:J57"/>
    <mergeCell ref="B58:J58"/>
    <mergeCell ref="C59:I59"/>
    <mergeCell ref="C60:I60"/>
    <mergeCell ref="C61:I61"/>
    <mergeCell ref="C62:I62"/>
    <mergeCell ref="C51:I51"/>
    <mergeCell ref="C52:I52"/>
    <mergeCell ref="C53:I53"/>
    <mergeCell ref="C54:I54"/>
    <mergeCell ref="B55:J55"/>
    <mergeCell ref="B56:J56"/>
    <mergeCell ref="C70:H70"/>
    <mergeCell ref="C71:H71"/>
    <mergeCell ref="C72:H72"/>
    <mergeCell ref="C73:H73"/>
    <mergeCell ref="C74:H74"/>
    <mergeCell ref="C75:H75"/>
    <mergeCell ref="C63:I63"/>
    <mergeCell ref="B64:I64"/>
    <mergeCell ref="B65:J65"/>
    <mergeCell ref="B66:J66"/>
    <mergeCell ref="B68:J68"/>
    <mergeCell ref="C69:H69"/>
    <mergeCell ref="C83:I83"/>
    <mergeCell ref="C84:I84"/>
    <mergeCell ref="C85:I85"/>
    <mergeCell ref="B86:I86"/>
    <mergeCell ref="C87:I87"/>
    <mergeCell ref="B88:I88"/>
    <mergeCell ref="C76:H76"/>
    <mergeCell ref="C77:H77"/>
    <mergeCell ref="B78:H78"/>
    <mergeCell ref="B80:J80"/>
    <mergeCell ref="B81:J81"/>
    <mergeCell ref="B82:J82"/>
    <mergeCell ref="B95:J95"/>
    <mergeCell ref="C96:I96"/>
    <mergeCell ref="C97:I97"/>
    <mergeCell ref="C98:I98"/>
    <mergeCell ref="C99:I99"/>
    <mergeCell ref="C100:I100"/>
    <mergeCell ref="B89:J89"/>
    <mergeCell ref="B90:J90"/>
    <mergeCell ref="C91:I91"/>
    <mergeCell ref="C92:I92"/>
    <mergeCell ref="C93:I93"/>
    <mergeCell ref="B94:I94"/>
    <mergeCell ref="C107:I107"/>
    <mergeCell ref="C108:I108"/>
    <mergeCell ref="C109:I109"/>
    <mergeCell ref="C110:I110"/>
    <mergeCell ref="C111:I111"/>
    <mergeCell ref="C112:I112"/>
    <mergeCell ref="C101:I101"/>
    <mergeCell ref="C102:I102"/>
    <mergeCell ref="C103:I103"/>
    <mergeCell ref="C104:I104"/>
    <mergeCell ref="B105:I105"/>
    <mergeCell ref="B106:J106"/>
    <mergeCell ref="C119:I119"/>
    <mergeCell ref="C120:I120"/>
    <mergeCell ref="C121:I121"/>
    <mergeCell ref="C122:I122"/>
    <mergeCell ref="C123:I123"/>
    <mergeCell ref="C124:I124"/>
    <mergeCell ref="C113:I113"/>
    <mergeCell ref="B114:I114"/>
    <mergeCell ref="C115:I115"/>
    <mergeCell ref="B116:I116"/>
    <mergeCell ref="B117:J117"/>
    <mergeCell ref="C118:I118"/>
    <mergeCell ref="C131:H131"/>
    <mergeCell ref="B132:H132"/>
    <mergeCell ref="C133:H133"/>
    <mergeCell ref="C134:H134"/>
    <mergeCell ref="C135:H135"/>
    <mergeCell ref="C136:H136"/>
    <mergeCell ref="B125:I125"/>
    <mergeCell ref="B126:J126"/>
    <mergeCell ref="C127:H127"/>
    <mergeCell ref="B128:H128"/>
    <mergeCell ref="C129:H129"/>
    <mergeCell ref="B130:H130"/>
    <mergeCell ref="B143:H143"/>
    <mergeCell ref="B144:C146"/>
    <mergeCell ref="D144:J144"/>
    <mergeCell ref="D145:J145"/>
    <mergeCell ref="D146:J146"/>
    <mergeCell ref="B147:J147"/>
    <mergeCell ref="C137:H137"/>
    <mergeCell ref="C138:H138"/>
    <mergeCell ref="C139:H139"/>
    <mergeCell ref="C140:H140"/>
    <mergeCell ref="B141:I141"/>
    <mergeCell ref="B142:J142"/>
    <mergeCell ref="C154:I154"/>
    <mergeCell ref="C155:I155"/>
    <mergeCell ref="B156:I156"/>
    <mergeCell ref="C157:I157"/>
    <mergeCell ref="B158:I158"/>
    <mergeCell ref="B159:J159"/>
    <mergeCell ref="B148:J148"/>
    <mergeCell ref="B149:J149"/>
    <mergeCell ref="B150:J150"/>
    <mergeCell ref="B151:I151"/>
    <mergeCell ref="C152:I152"/>
    <mergeCell ref="C153:I153"/>
    <mergeCell ref="B163:I163"/>
    <mergeCell ref="B164:J164"/>
    <mergeCell ref="B165:J165"/>
    <mergeCell ref="B166:I166"/>
    <mergeCell ref="C167:I167"/>
    <mergeCell ref="C168:I168"/>
    <mergeCell ref="B160:J160"/>
    <mergeCell ref="B161:C161"/>
    <mergeCell ref="D161:E161"/>
    <mergeCell ref="G161:H161"/>
    <mergeCell ref="B162:C162"/>
    <mergeCell ref="D162:E162"/>
    <mergeCell ref="G162:H162"/>
    <mergeCell ref="B175:J175"/>
    <mergeCell ref="B176:G176"/>
    <mergeCell ref="H176:J176"/>
    <mergeCell ref="B177:J177"/>
    <mergeCell ref="B178:G178"/>
    <mergeCell ref="H178:J178"/>
    <mergeCell ref="C169:I169"/>
    <mergeCell ref="B170:J170"/>
    <mergeCell ref="B171:J171"/>
    <mergeCell ref="B173:J173"/>
    <mergeCell ref="B174:G174"/>
    <mergeCell ref="H174:J174"/>
    <mergeCell ref="B184:J185"/>
    <mergeCell ref="B186:J186"/>
    <mergeCell ref="B187:H187"/>
    <mergeCell ref="I187:J187"/>
    <mergeCell ref="B188:H188"/>
    <mergeCell ref="I188:J188"/>
    <mergeCell ref="B179:J179"/>
    <mergeCell ref="B180:J180"/>
    <mergeCell ref="B181:H182"/>
    <mergeCell ref="I181:J182"/>
    <mergeCell ref="B183:H183"/>
    <mergeCell ref="I183:J183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I177"/>
  <sheetViews>
    <sheetView topLeftCell="A113" workbookViewId="0">
      <selection activeCell="Q176" sqref="Q176"/>
    </sheetView>
  </sheetViews>
  <sheetFormatPr defaultRowHeight="12.5" x14ac:dyDescent="0.25"/>
  <cols>
    <col min="8" max="8" width="24.54296875" customWidth="1"/>
    <col min="9" max="9" width="38.7265625" customWidth="1"/>
  </cols>
  <sheetData>
    <row r="5" spans="1:9" ht="13" thickBot="1" x14ac:dyDescent="0.3"/>
    <row r="6" spans="1:9" ht="13" x14ac:dyDescent="0.3">
      <c r="A6" s="147" t="s">
        <v>224</v>
      </c>
      <c r="B6" s="148"/>
      <c r="C6" s="148"/>
      <c r="D6" s="149"/>
    </row>
    <row r="7" spans="1:9" ht="13" x14ac:dyDescent="0.3">
      <c r="A7" s="150" t="s">
        <v>221</v>
      </c>
      <c r="B7" s="146"/>
      <c r="C7" s="146"/>
      <c r="D7" s="151"/>
    </row>
    <row r="8" spans="1:9" ht="13" x14ac:dyDescent="0.3">
      <c r="A8" s="150" t="s">
        <v>222</v>
      </c>
      <c r="B8" s="146"/>
      <c r="C8" s="146"/>
      <c r="D8" s="151"/>
    </row>
    <row r="9" spans="1:9" ht="13.5" thickBot="1" x14ac:dyDescent="0.35">
      <c r="A9" s="152" t="s">
        <v>223</v>
      </c>
      <c r="B9" s="153"/>
      <c r="C9" s="153"/>
      <c r="D9" s="154"/>
    </row>
    <row r="10" spans="1:9" ht="23" x14ac:dyDescent="0.25">
      <c r="A10" s="557" t="s">
        <v>178</v>
      </c>
      <c r="B10" s="557"/>
      <c r="C10" s="557"/>
      <c r="D10" s="557"/>
      <c r="E10" s="557"/>
      <c r="F10" s="557"/>
      <c r="G10" s="557"/>
      <c r="H10" s="557"/>
      <c r="I10" s="557"/>
    </row>
    <row r="11" spans="1:9" ht="23" x14ac:dyDescent="0.25">
      <c r="A11" s="558"/>
      <c r="B11" s="558"/>
      <c r="C11" s="558"/>
      <c r="D11" s="558"/>
      <c r="E11" s="558"/>
      <c r="F11" s="558"/>
      <c r="G11" s="558"/>
      <c r="H11" s="558"/>
      <c r="I11" s="558"/>
    </row>
    <row r="12" spans="1:9" ht="13" x14ac:dyDescent="0.25">
      <c r="A12" s="553" t="s">
        <v>182</v>
      </c>
      <c r="B12" s="553"/>
      <c r="C12" s="553"/>
      <c r="D12" s="553"/>
      <c r="E12" s="553"/>
      <c r="F12" s="556"/>
      <c r="G12" s="556"/>
      <c r="H12" s="556"/>
      <c r="I12" s="556"/>
    </row>
    <row r="13" spans="1:9" ht="13" x14ac:dyDescent="0.25">
      <c r="A13" s="553" t="s">
        <v>175</v>
      </c>
      <c r="B13" s="553"/>
      <c r="C13" s="553"/>
      <c r="D13" s="553"/>
      <c r="E13" s="553"/>
      <c r="F13" s="556"/>
      <c r="G13" s="556"/>
      <c r="H13" s="556"/>
      <c r="I13" s="556"/>
    </row>
    <row r="14" spans="1:9" ht="13" x14ac:dyDescent="0.25">
      <c r="A14" s="553" t="s">
        <v>181</v>
      </c>
      <c r="B14" s="553"/>
      <c r="C14" s="553"/>
      <c r="D14" s="553"/>
      <c r="E14" s="553"/>
      <c r="F14" s="553"/>
      <c r="G14" s="553"/>
      <c r="H14" s="553"/>
      <c r="I14" s="553"/>
    </row>
    <row r="15" spans="1:9" ht="13" x14ac:dyDescent="0.25">
      <c r="A15" s="176"/>
      <c r="B15" s="180"/>
      <c r="C15" s="180"/>
      <c r="D15" s="180"/>
      <c r="E15" s="180"/>
      <c r="F15" s="180"/>
      <c r="G15" s="180"/>
      <c r="H15" s="180"/>
      <c r="I15" s="180"/>
    </row>
    <row r="16" spans="1:9" ht="14" x14ac:dyDescent="0.25">
      <c r="A16" s="554" t="s">
        <v>172</v>
      </c>
      <c r="B16" s="554"/>
      <c r="C16" s="554"/>
      <c r="D16" s="554"/>
      <c r="E16" s="554"/>
      <c r="F16" s="554"/>
      <c r="G16" s="554"/>
      <c r="H16" s="554"/>
      <c r="I16" s="554"/>
    </row>
    <row r="17" spans="1:9" ht="13" x14ac:dyDescent="0.25">
      <c r="A17" s="170" t="s">
        <v>15</v>
      </c>
      <c r="B17" s="553" t="s">
        <v>171</v>
      </c>
      <c r="C17" s="553"/>
      <c r="D17" s="553"/>
      <c r="E17" s="553"/>
      <c r="F17" s="553"/>
      <c r="G17" s="553"/>
      <c r="H17" s="555">
        <v>40829</v>
      </c>
      <c r="I17" s="555"/>
    </row>
    <row r="18" spans="1:9" ht="13" x14ac:dyDescent="0.25">
      <c r="A18" s="170" t="s">
        <v>13</v>
      </c>
      <c r="B18" s="553" t="s">
        <v>169</v>
      </c>
      <c r="C18" s="553"/>
      <c r="D18" s="553"/>
      <c r="E18" s="553"/>
      <c r="F18" s="553"/>
      <c r="G18" s="553"/>
      <c r="H18" s="556" t="s">
        <v>246</v>
      </c>
      <c r="I18" s="556"/>
    </row>
    <row r="19" spans="1:9" ht="13" x14ac:dyDescent="0.25">
      <c r="A19" s="170" t="s">
        <v>12</v>
      </c>
      <c r="B19" s="553" t="s">
        <v>167</v>
      </c>
      <c r="C19" s="553"/>
      <c r="D19" s="553"/>
      <c r="E19" s="553"/>
      <c r="F19" s="553"/>
      <c r="G19" s="553"/>
      <c r="H19" s="556" t="s">
        <v>247</v>
      </c>
      <c r="I19" s="556"/>
    </row>
    <row r="20" spans="1:9" ht="13" x14ac:dyDescent="0.25">
      <c r="A20" s="170" t="s">
        <v>35</v>
      </c>
      <c r="B20" s="553" t="s">
        <v>165</v>
      </c>
      <c r="C20" s="553"/>
      <c r="D20" s="553"/>
      <c r="E20" s="553"/>
      <c r="F20" s="553"/>
      <c r="G20" s="553"/>
      <c r="H20" s="556"/>
      <c r="I20" s="556"/>
    </row>
    <row r="21" spans="1:9" ht="13" x14ac:dyDescent="0.25">
      <c r="A21" s="560"/>
      <c r="B21" s="560"/>
      <c r="C21" s="560"/>
      <c r="D21" s="560"/>
      <c r="E21" s="560"/>
      <c r="F21" s="560"/>
      <c r="G21" s="560"/>
      <c r="H21" s="560"/>
      <c r="I21" s="560"/>
    </row>
    <row r="22" spans="1:9" ht="14" x14ac:dyDescent="0.25">
      <c r="A22" s="554" t="s">
        <v>164</v>
      </c>
      <c r="B22" s="554"/>
      <c r="C22" s="554"/>
      <c r="D22" s="554"/>
      <c r="E22" s="554"/>
      <c r="F22" s="554"/>
      <c r="G22" s="554"/>
      <c r="H22" s="554"/>
      <c r="I22" s="554"/>
    </row>
    <row r="23" spans="1:9" ht="14" x14ac:dyDescent="0.25">
      <c r="A23" s="554" t="s">
        <v>163</v>
      </c>
      <c r="B23" s="554"/>
      <c r="C23" s="554"/>
      <c r="D23" s="554"/>
      <c r="E23" s="554"/>
      <c r="F23" s="554"/>
      <c r="G23" s="554"/>
      <c r="H23" s="554"/>
      <c r="I23" s="554"/>
    </row>
    <row r="24" spans="1:9" ht="13" x14ac:dyDescent="0.25">
      <c r="A24" s="170">
        <v>1</v>
      </c>
      <c r="B24" s="553" t="s">
        <v>162</v>
      </c>
      <c r="C24" s="553"/>
      <c r="D24" s="553"/>
      <c r="E24" s="553"/>
      <c r="F24" s="553"/>
      <c r="G24" s="553"/>
      <c r="H24" s="565" t="s">
        <v>241</v>
      </c>
      <c r="I24" s="565"/>
    </row>
    <row r="25" spans="1:9" ht="13" x14ac:dyDescent="0.25">
      <c r="A25" s="170">
        <v>2</v>
      </c>
      <c r="B25" s="553" t="s">
        <v>161</v>
      </c>
      <c r="C25" s="553"/>
      <c r="D25" s="553"/>
      <c r="E25" s="553"/>
      <c r="F25" s="553"/>
      <c r="G25" s="553"/>
      <c r="H25" s="565">
        <v>633.96</v>
      </c>
      <c r="I25" s="565"/>
    </row>
    <row r="26" spans="1:9" ht="14" x14ac:dyDescent="0.25">
      <c r="A26" s="170">
        <v>3</v>
      </c>
      <c r="B26" s="553" t="s">
        <v>160</v>
      </c>
      <c r="C26" s="553"/>
      <c r="D26" s="553"/>
      <c r="E26" s="553"/>
      <c r="F26" s="553"/>
      <c r="G26" s="553"/>
      <c r="H26" s="561" t="s">
        <v>241</v>
      </c>
      <c r="I26" s="561"/>
    </row>
    <row r="27" spans="1:9" ht="13" x14ac:dyDescent="0.25">
      <c r="A27" s="170">
        <v>4</v>
      </c>
      <c r="B27" s="553" t="s">
        <v>159</v>
      </c>
      <c r="C27" s="553"/>
      <c r="D27" s="553"/>
      <c r="E27" s="553"/>
      <c r="F27" s="553"/>
      <c r="G27" s="553"/>
      <c r="H27" s="562" t="s">
        <v>247</v>
      </c>
      <c r="I27" s="562"/>
    </row>
    <row r="28" spans="1:9" x14ac:dyDescent="0.25">
      <c r="A28" s="563"/>
      <c r="B28" s="563"/>
      <c r="C28" s="563"/>
      <c r="D28" s="563"/>
      <c r="E28" s="563"/>
      <c r="F28" s="563"/>
      <c r="G28" s="563"/>
      <c r="H28" s="563"/>
      <c r="I28" s="563"/>
    </row>
    <row r="29" spans="1:9" x14ac:dyDescent="0.25">
      <c r="A29" s="564" t="s">
        <v>157</v>
      </c>
      <c r="B29" s="564"/>
      <c r="C29" s="564"/>
      <c r="D29" s="564"/>
      <c r="E29" s="564"/>
      <c r="F29" s="564"/>
      <c r="G29" s="564"/>
      <c r="H29" s="564"/>
      <c r="I29" s="564"/>
    </row>
    <row r="30" spans="1:9" ht="13" x14ac:dyDescent="0.3">
      <c r="A30" s="567"/>
      <c r="B30" s="567"/>
      <c r="C30" s="567"/>
      <c r="D30" s="567"/>
      <c r="E30" s="567"/>
      <c r="F30" s="567"/>
      <c r="G30" s="567"/>
      <c r="H30" s="567"/>
      <c r="I30" s="567"/>
    </row>
    <row r="31" spans="1:9" ht="13" x14ac:dyDescent="0.25">
      <c r="A31" s="568" t="s">
        <v>156</v>
      </c>
      <c r="B31" s="568"/>
      <c r="C31" s="568"/>
      <c r="D31" s="568"/>
      <c r="E31" s="568"/>
      <c r="F31" s="568"/>
      <c r="G31" s="568"/>
      <c r="H31" s="568"/>
      <c r="I31" s="568"/>
    </row>
    <row r="32" spans="1:9" ht="14" x14ac:dyDescent="0.25">
      <c r="A32" s="63">
        <v>1</v>
      </c>
      <c r="B32" s="569" t="s">
        <v>155</v>
      </c>
      <c r="C32" s="569"/>
      <c r="D32" s="569"/>
      <c r="E32" s="569"/>
      <c r="F32" s="569"/>
      <c r="G32" s="569"/>
      <c r="H32" s="64" t="s">
        <v>62</v>
      </c>
      <c r="I32" s="63" t="s">
        <v>154</v>
      </c>
    </row>
    <row r="33" spans="1:9" ht="13" x14ac:dyDescent="0.25">
      <c r="A33" s="170" t="s">
        <v>15</v>
      </c>
      <c r="B33" s="553" t="s">
        <v>186</v>
      </c>
      <c r="C33" s="553"/>
      <c r="D33" s="553"/>
      <c r="E33" s="553"/>
      <c r="F33" s="553"/>
      <c r="G33" s="553"/>
      <c r="H33" s="553"/>
      <c r="I33" s="60">
        <v>576.32000000000005</v>
      </c>
    </row>
    <row r="34" spans="1:9" ht="13" x14ac:dyDescent="0.25">
      <c r="A34" s="170" t="s">
        <v>13</v>
      </c>
      <c r="B34" s="570" t="s">
        <v>232</v>
      </c>
      <c r="C34" s="570"/>
      <c r="D34" s="570"/>
      <c r="E34" s="570"/>
      <c r="F34" s="570"/>
      <c r="G34" s="570"/>
      <c r="H34" s="30">
        <v>0.2</v>
      </c>
      <c r="I34" s="60"/>
    </row>
    <row r="35" spans="1:9" ht="13" x14ac:dyDescent="0.25">
      <c r="A35" s="170" t="s">
        <v>12</v>
      </c>
      <c r="B35" s="571" t="s">
        <v>202</v>
      </c>
      <c r="C35" s="571"/>
      <c r="D35" s="571"/>
      <c r="E35" s="571"/>
      <c r="F35" s="571"/>
      <c r="G35" s="571"/>
      <c r="H35" s="61">
        <v>0.05</v>
      </c>
      <c r="I35" s="60">
        <v>28.81</v>
      </c>
    </row>
    <row r="36" spans="1:9" ht="13" x14ac:dyDescent="0.25">
      <c r="A36" s="170" t="s">
        <v>35</v>
      </c>
      <c r="B36" s="553" t="s">
        <v>150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170" t="s">
        <v>32</v>
      </c>
      <c r="B37" s="553" t="s">
        <v>149</v>
      </c>
      <c r="C37" s="553"/>
      <c r="D37" s="553"/>
      <c r="E37" s="553"/>
      <c r="F37" s="553"/>
      <c r="G37" s="553"/>
      <c r="H37" s="553"/>
      <c r="I37" s="60"/>
    </row>
    <row r="38" spans="1:9" ht="13" x14ac:dyDescent="0.25">
      <c r="A38" s="170" t="s">
        <v>81</v>
      </c>
      <c r="B38" s="553" t="s">
        <v>148</v>
      </c>
      <c r="C38" s="553"/>
      <c r="D38" s="553"/>
      <c r="E38" s="553"/>
      <c r="F38" s="553"/>
      <c r="G38" s="553"/>
      <c r="H38" s="553"/>
      <c r="I38" s="60"/>
    </row>
    <row r="39" spans="1:9" ht="13" x14ac:dyDescent="0.25">
      <c r="A39" s="170" t="s">
        <v>79</v>
      </c>
      <c r="B39" s="553" t="s">
        <v>147</v>
      </c>
      <c r="C39" s="553"/>
      <c r="D39" s="553"/>
      <c r="E39" s="553"/>
      <c r="F39" s="553"/>
      <c r="G39" s="553"/>
      <c r="H39" s="553"/>
      <c r="I39" s="60"/>
    </row>
    <row r="40" spans="1:9" ht="13" x14ac:dyDescent="0.25">
      <c r="A40" s="170" t="s">
        <v>114</v>
      </c>
      <c r="B40" s="553" t="s">
        <v>145</v>
      </c>
      <c r="C40" s="553"/>
      <c r="D40" s="553"/>
      <c r="E40" s="553"/>
      <c r="F40" s="553"/>
      <c r="G40" s="553"/>
      <c r="H40" s="553"/>
      <c r="I40" s="60"/>
    </row>
    <row r="41" spans="1:9" ht="14" x14ac:dyDescent="0.25">
      <c r="A41" s="566" t="s">
        <v>144</v>
      </c>
      <c r="B41" s="566"/>
      <c r="C41" s="566"/>
      <c r="D41" s="566"/>
      <c r="E41" s="566"/>
      <c r="F41" s="566"/>
      <c r="G41" s="566"/>
      <c r="H41" s="566"/>
      <c r="I41" s="59">
        <f>SUM(I33:I40)</f>
        <v>605.13</v>
      </c>
    </row>
    <row r="42" spans="1:9" ht="13" x14ac:dyDescent="0.25">
      <c r="A42" s="560" t="s">
        <v>143</v>
      </c>
      <c r="B42" s="560"/>
      <c r="C42" s="560"/>
      <c r="D42" s="560"/>
      <c r="E42" s="560"/>
      <c r="F42" s="560"/>
      <c r="G42" s="560"/>
      <c r="H42" s="560"/>
      <c r="I42" s="560"/>
    </row>
    <row r="43" spans="1:9" ht="14" x14ac:dyDescent="0.25">
      <c r="A43" s="178">
        <v>2</v>
      </c>
      <c r="B43" s="554" t="s">
        <v>142</v>
      </c>
      <c r="C43" s="554"/>
      <c r="D43" s="554"/>
      <c r="E43" s="554"/>
      <c r="F43" s="554"/>
      <c r="G43" s="554"/>
      <c r="H43" s="554"/>
      <c r="I43" s="179" t="s">
        <v>16</v>
      </c>
    </row>
    <row r="44" spans="1:9" ht="13" x14ac:dyDescent="0.25">
      <c r="A44" s="171" t="s">
        <v>15</v>
      </c>
      <c r="B44" s="573"/>
      <c r="C44" s="573"/>
      <c r="D44" s="573"/>
      <c r="E44" s="573"/>
      <c r="F44" s="573"/>
      <c r="G44" s="573"/>
      <c r="H44" s="573"/>
      <c r="I44" s="25">
        <v>89.05</v>
      </c>
    </row>
    <row r="45" spans="1:9" ht="13" x14ac:dyDescent="0.25">
      <c r="A45" s="171"/>
      <c r="B45" s="572" t="s">
        <v>140</v>
      </c>
      <c r="C45" s="572"/>
      <c r="D45" s="572"/>
      <c r="E45" s="572"/>
      <c r="F45" s="572"/>
      <c r="G45" s="572"/>
      <c r="H45" s="57">
        <v>2.6</v>
      </c>
      <c r="I45" s="28" t="s">
        <v>49</v>
      </c>
    </row>
    <row r="46" spans="1:9" ht="13" x14ac:dyDescent="0.25">
      <c r="A46" s="171"/>
      <c r="B46" s="576" t="s">
        <v>237</v>
      </c>
      <c r="C46" s="576"/>
      <c r="D46" s="576"/>
      <c r="E46" s="576"/>
      <c r="F46" s="576"/>
      <c r="G46" s="576"/>
      <c r="H46" s="58"/>
      <c r="I46" s="28"/>
    </row>
    <row r="47" spans="1:9" ht="13" x14ac:dyDescent="0.25">
      <c r="A47" s="171" t="s">
        <v>13</v>
      </c>
      <c r="B47" s="573" t="s">
        <v>188</v>
      </c>
      <c r="C47" s="573"/>
      <c r="D47" s="573"/>
      <c r="E47" s="573"/>
      <c r="F47" s="573"/>
      <c r="G47" s="573"/>
      <c r="H47" s="573"/>
      <c r="I47" s="25">
        <v>158.4</v>
      </c>
    </row>
    <row r="48" spans="1:9" ht="13" x14ac:dyDescent="0.25">
      <c r="A48" s="171"/>
      <c r="B48" s="572" t="s">
        <v>233</v>
      </c>
      <c r="C48" s="572"/>
      <c r="D48" s="572"/>
      <c r="E48" s="572"/>
      <c r="F48" s="572"/>
      <c r="G48" s="572"/>
      <c r="H48" s="57">
        <v>198</v>
      </c>
      <c r="I48" s="28" t="s">
        <v>49</v>
      </c>
    </row>
    <row r="49" spans="1:9" ht="13" x14ac:dyDescent="0.25">
      <c r="A49" s="171" t="s">
        <v>12</v>
      </c>
      <c r="B49" s="573" t="s">
        <v>136</v>
      </c>
      <c r="C49" s="573"/>
      <c r="D49" s="573"/>
      <c r="E49" s="573"/>
      <c r="F49" s="573"/>
      <c r="G49" s="573"/>
      <c r="H49" s="573"/>
      <c r="I49" s="25"/>
    </row>
    <row r="50" spans="1:9" ht="13" x14ac:dyDescent="0.25">
      <c r="A50" s="171" t="s">
        <v>35</v>
      </c>
      <c r="B50" s="574" t="s">
        <v>135</v>
      </c>
      <c r="C50" s="574"/>
      <c r="D50" s="574"/>
      <c r="E50" s="574"/>
      <c r="F50" s="574"/>
      <c r="G50" s="574"/>
      <c r="H50" s="574"/>
      <c r="I50" s="20">
        <v>0</v>
      </c>
    </row>
    <row r="51" spans="1:9" ht="13" x14ac:dyDescent="0.25">
      <c r="A51" s="171" t="s">
        <v>32</v>
      </c>
      <c r="B51" s="574" t="s">
        <v>134</v>
      </c>
      <c r="C51" s="574"/>
      <c r="D51" s="574"/>
      <c r="E51" s="574"/>
      <c r="F51" s="574"/>
      <c r="G51" s="574"/>
      <c r="H51" s="574"/>
      <c r="I51" s="25">
        <v>5</v>
      </c>
    </row>
    <row r="52" spans="1:9" ht="13" x14ac:dyDescent="0.25">
      <c r="A52" s="171" t="s">
        <v>81</v>
      </c>
      <c r="B52" s="574" t="s">
        <v>65</v>
      </c>
      <c r="C52" s="574"/>
      <c r="D52" s="574"/>
      <c r="E52" s="574"/>
      <c r="F52" s="574"/>
      <c r="G52" s="574"/>
      <c r="H52" s="574"/>
      <c r="I52" s="20">
        <v>0</v>
      </c>
    </row>
    <row r="53" spans="1:9" ht="13" x14ac:dyDescent="0.25">
      <c r="A53" s="182"/>
      <c r="B53" s="575" t="s">
        <v>133</v>
      </c>
      <c r="C53" s="575"/>
      <c r="D53" s="575"/>
      <c r="E53" s="575"/>
      <c r="F53" s="575"/>
      <c r="G53" s="575"/>
      <c r="H53" s="575"/>
      <c r="I53" s="25">
        <f>SUM(I44:I52)</f>
        <v>252.45</v>
      </c>
    </row>
    <row r="54" spans="1:9" ht="13" x14ac:dyDescent="0.25">
      <c r="A54" s="560"/>
      <c r="B54" s="560"/>
      <c r="C54" s="560"/>
      <c r="D54" s="560"/>
      <c r="E54" s="560"/>
      <c r="F54" s="560"/>
      <c r="G54" s="560"/>
      <c r="H54" s="560"/>
      <c r="I54" s="560"/>
    </row>
    <row r="55" spans="1:9" ht="13" x14ac:dyDescent="0.25">
      <c r="A55" s="580" t="s">
        <v>132</v>
      </c>
      <c r="B55" s="580"/>
      <c r="C55" s="580"/>
      <c r="D55" s="580"/>
      <c r="E55" s="580"/>
      <c r="F55" s="580"/>
      <c r="G55" s="580"/>
      <c r="H55" s="580"/>
      <c r="I55" s="580"/>
    </row>
    <row r="56" spans="1:9" ht="13" x14ac:dyDescent="0.25">
      <c r="A56" s="580"/>
      <c r="B56" s="580"/>
      <c r="C56" s="580"/>
      <c r="D56" s="580"/>
      <c r="E56" s="580"/>
      <c r="F56" s="580"/>
      <c r="G56" s="580"/>
      <c r="H56" s="580"/>
      <c r="I56" s="580"/>
    </row>
    <row r="57" spans="1:9" ht="13" x14ac:dyDescent="0.25">
      <c r="A57" s="580" t="s">
        <v>131</v>
      </c>
      <c r="B57" s="580"/>
      <c r="C57" s="580"/>
      <c r="D57" s="580"/>
      <c r="E57" s="580"/>
      <c r="F57" s="580"/>
      <c r="G57" s="580"/>
      <c r="H57" s="580"/>
      <c r="I57" s="580"/>
    </row>
    <row r="58" spans="1:9" ht="14" x14ac:dyDescent="0.25">
      <c r="A58" s="178">
        <v>3</v>
      </c>
      <c r="B58" s="554" t="s">
        <v>130</v>
      </c>
      <c r="C58" s="554"/>
      <c r="D58" s="554"/>
      <c r="E58" s="554"/>
      <c r="F58" s="554"/>
      <c r="G58" s="554"/>
      <c r="H58" s="554"/>
      <c r="I58" s="178" t="s">
        <v>16</v>
      </c>
    </row>
    <row r="59" spans="1:9" ht="13" x14ac:dyDescent="0.25">
      <c r="A59" s="171" t="s">
        <v>15</v>
      </c>
      <c r="B59" s="553" t="s">
        <v>129</v>
      </c>
      <c r="C59" s="553"/>
      <c r="D59" s="553"/>
      <c r="E59" s="553"/>
      <c r="F59" s="553"/>
      <c r="G59" s="553"/>
      <c r="H59" s="553"/>
      <c r="I59" s="25">
        <v>5</v>
      </c>
    </row>
    <row r="60" spans="1:9" ht="13" x14ac:dyDescent="0.25">
      <c r="A60" s="171" t="s">
        <v>13</v>
      </c>
      <c r="B60" s="553" t="s">
        <v>128</v>
      </c>
      <c r="C60" s="553"/>
      <c r="D60" s="553"/>
      <c r="E60" s="553"/>
      <c r="F60" s="553"/>
      <c r="G60" s="553"/>
      <c r="H60" s="553"/>
      <c r="I60" s="20" t="s">
        <v>126</v>
      </c>
    </row>
    <row r="61" spans="1:9" ht="13" x14ac:dyDescent="0.25">
      <c r="A61" s="171" t="s">
        <v>12</v>
      </c>
      <c r="B61" s="577" t="s">
        <v>127</v>
      </c>
      <c r="C61" s="577"/>
      <c r="D61" s="577"/>
      <c r="E61" s="577"/>
      <c r="F61" s="577"/>
      <c r="G61" s="577"/>
      <c r="H61" s="577"/>
      <c r="I61" s="20" t="s">
        <v>126</v>
      </c>
    </row>
    <row r="62" spans="1:9" ht="13" x14ac:dyDescent="0.25">
      <c r="A62" s="171" t="s">
        <v>35</v>
      </c>
      <c r="B62" s="553" t="s">
        <v>65</v>
      </c>
      <c r="C62" s="553"/>
      <c r="D62" s="553"/>
      <c r="E62" s="553"/>
      <c r="F62" s="553"/>
      <c r="G62" s="553"/>
      <c r="H62" s="553"/>
      <c r="I62" s="20">
        <v>0</v>
      </c>
    </row>
    <row r="63" spans="1:9" ht="13" x14ac:dyDescent="0.25">
      <c r="A63" s="578" t="s">
        <v>125</v>
      </c>
      <c r="B63" s="578"/>
      <c r="C63" s="578"/>
      <c r="D63" s="578"/>
      <c r="E63" s="578"/>
      <c r="F63" s="578"/>
      <c r="G63" s="578"/>
      <c r="H63" s="578"/>
      <c r="I63" s="20">
        <f>SUM(I59:I62)</f>
        <v>5</v>
      </c>
    </row>
    <row r="64" spans="1:9" ht="18" x14ac:dyDescent="0.25">
      <c r="A64" s="579"/>
      <c r="B64" s="579"/>
      <c r="C64" s="579"/>
      <c r="D64" s="579"/>
      <c r="E64" s="579"/>
      <c r="F64" s="579"/>
      <c r="G64" s="579"/>
      <c r="H64" s="579"/>
      <c r="I64" s="579"/>
    </row>
    <row r="65" spans="1:9" x14ac:dyDescent="0.25">
      <c r="A65" s="564" t="s">
        <v>124</v>
      </c>
      <c r="B65" s="564"/>
      <c r="C65" s="564"/>
      <c r="D65" s="564"/>
      <c r="E65" s="564"/>
      <c r="F65" s="564"/>
      <c r="G65" s="564"/>
      <c r="H65" s="564"/>
      <c r="I65" s="564"/>
    </row>
    <row r="66" spans="1:9" ht="18" x14ac:dyDescent="0.25">
      <c r="A66" s="55"/>
      <c r="B66" s="54"/>
      <c r="C66" s="54"/>
      <c r="D66" s="54"/>
      <c r="E66" s="54"/>
      <c r="F66" s="54"/>
      <c r="G66" s="54"/>
      <c r="H66" s="54"/>
      <c r="I66" s="53"/>
    </row>
    <row r="67" spans="1:9" ht="13" x14ac:dyDescent="0.25">
      <c r="A67" s="568" t="s">
        <v>123</v>
      </c>
      <c r="B67" s="568"/>
      <c r="C67" s="568"/>
      <c r="D67" s="568"/>
      <c r="E67" s="568"/>
      <c r="F67" s="568"/>
      <c r="G67" s="568"/>
      <c r="H67" s="568"/>
      <c r="I67" s="568"/>
    </row>
    <row r="68" spans="1:9" ht="14" x14ac:dyDescent="0.25">
      <c r="A68" s="52" t="s">
        <v>76</v>
      </c>
      <c r="B68" s="554" t="s">
        <v>122</v>
      </c>
      <c r="C68" s="554"/>
      <c r="D68" s="554"/>
      <c r="E68" s="554"/>
      <c r="F68" s="554"/>
      <c r="G68" s="554"/>
      <c r="H68" s="179" t="s">
        <v>62</v>
      </c>
      <c r="I68" s="179" t="s">
        <v>16</v>
      </c>
    </row>
    <row r="69" spans="1:9" ht="13" x14ac:dyDescent="0.25">
      <c r="A69" s="50" t="s">
        <v>15</v>
      </c>
      <c r="B69" s="553" t="s">
        <v>121</v>
      </c>
      <c r="C69" s="553"/>
      <c r="D69" s="553"/>
      <c r="E69" s="553"/>
      <c r="F69" s="553"/>
      <c r="G69" s="553"/>
      <c r="H69" s="32">
        <v>0.2</v>
      </c>
      <c r="I69" s="49">
        <f>I41*20%</f>
        <v>121.02600000000001</v>
      </c>
    </row>
    <row r="70" spans="1:9" ht="13" x14ac:dyDescent="0.25">
      <c r="A70" s="50" t="s">
        <v>13</v>
      </c>
      <c r="B70" s="553" t="s">
        <v>120</v>
      </c>
      <c r="C70" s="553"/>
      <c r="D70" s="553"/>
      <c r="E70" s="553"/>
      <c r="F70" s="553"/>
      <c r="G70" s="553"/>
      <c r="H70" s="32"/>
      <c r="I70" s="49"/>
    </row>
    <row r="71" spans="1:9" ht="13" x14ac:dyDescent="0.25">
      <c r="A71" s="50" t="s">
        <v>12</v>
      </c>
      <c r="B71" s="553" t="s">
        <v>119</v>
      </c>
      <c r="C71" s="553"/>
      <c r="D71" s="553"/>
      <c r="E71" s="553"/>
      <c r="F71" s="553"/>
      <c r="G71" s="553"/>
      <c r="H71" s="32"/>
      <c r="I71" s="49"/>
    </row>
    <row r="72" spans="1:9" ht="13" x14ac:dyDescent="0.25">
      <c r="A72" s="50" t="s">
        <v>35</v>
      </c>
      <c r="B72" s="553" t="s">
        <v>118</v>
      </c>
      <c r="C72" s="553"/>
      <c r="D72" s="553"/>
      <c r="E72" s="553"/>
      <c r="F72" s="553"/>
      <c r="G72" s="553"/>
      <c r="H72" s="32"/>
      <c r="I72" s="49"/>
    </row>
    <row r="73" spans="1:9" ht="13" x14ac:dyDescent="0.25">
      <c r="A73" s="50" t="s">
        <v>32</v>
      </c>
      <c r="B73" s="553" t="s">
        <v>117</v>
      </c>
      <c r="C73" s="553"/>
      <c r="D73" s="553"/>
      <c r="E73" s="553"/>
      <c r="F73" s="553"/>
      <c r="G73" s="553"/>
      <c r="H73" s="32"/>
      <c r="I73" s="49"/>
    </row>
    <row r="74" spans="1:9" ht="13" x14ac:dyDescent="0.25">
      <c r="A74" s="50" t="s">
        <v>81</v>
      </c>
      <c r="B74" s="553" t="s">
        <v>116</v>
      </c>
      <c r="C74" s="553"/>
      <c r="D74" s="553"/>
      <c r="E74" s="553"/>
      <c r="F74" s="553"/>
      <c r="G74" s="553"/>
      <c r="H74" s="32">
        <v>0.08</v>
      </c>
      <c r="I74" s="49">
        <f>I41*8%</f>
        <v>48.410400000000003</v>
      </c>
    </row>
    <row r="75" spans="1:9" ht="13" x14ac:dyDescent="0.25">
      <c r="A75" s="50" t="s">
        <v>79</v>
      </c>
      <c r="B75" s="553" t="s">
        <v>115</v>
      </c>
      <c r="C75" s="553"/>
      <c r="D75" s="553"/>
      <c r="E75" s="553"/>
      <c r="F75" s="553"/>
      <c r="G75" s="553"/>
      <c r="H75" s="32">
        <v>0.03</v>
      </c>
      <c r="I75" s="49">
        <f>I41*3%</f>
        <v>18.1539</v>
      </c>
    </row>
    <row r="76" spans="1:9" ht="13" x14ac:dyDescent="0.25">
      <c r="A76" s="50" t="s">
        <v>114</v>
      </c>
      <c r="B76" s="553" t="s">
        <v>113</v>
      </c>
      <c r="C76" s="553"/>
      <c r="D76" s="553"/>
      <c r="E76" s="553"/>
      <c r="F76" s="553"/>
      <c r="G76" s="553"/>
      <c r="H76" s="32"/>
      <c r="I76" s="49"/>
    </row>
    <row r="77" spans="1:9" ht="13" x14ac:dyDescent="0.25">
      <c r="A77" s="578" t="s">
        <v>47</v>
      </c>
      <c r="B77" s="578"/>
      <c r="C77" s="578"/>
      <c r="D77" s="578"/>
      <c r="E77" s="578"/>
      <c r="F77" s="578"/>
      <c r="G77" s="578"/>
      <c r="H77" s="32">
        <f>SUM(H69:H76)</f>
        <v>0.31000000000000005</v>
      </c>
      <c r="I77" s="25">
        <f>SUM(I69:I76)</f>
        <v>187.59030000000001</v>
      </c>
    </row>
    <row r="78" spans="1:9" ht="13" x14ac:dyDescent="0.25">
      <c r="A78" s="181"/>
      <c r="B78" s="47"/>
      <c r="C78" s="47"/>
      <c r="D78" s="47"/>
      <c r="E78" s="47"/>
      <c r="F78" s="47"/>
      <c r="G78" s="47"/>
      <c r="H78" s="46"/>
      <c r="I78" s="45"/>
    </row>
    <row r="79" spans="1:9" ht="13" x14ac:dyDescent="0.25">
      <c r="A79" s="553" t="s">
        <v>112</v>
      </c>
      <c r="B79" s="553"/>
      <c r="C79" s="553"/>
      <c r="D79" s="553"/>
      <c r="E79" s="553"/>
      <c r="F79" s="553"/>
      <c r="G79" s="553"/>
      <c r="H79" s="553"/>
      <c r="I79" s="553"/>
    </row>
    <row r="80" spans="1:9" ht="13" x14ac:dyDescent="0.25">
      <c r="A80" s="560"/>
      <c r="B80" s="560"/>
      <c r="C80" s="560"/>
      <c r="D80" s="560"/>
      <c r="E80" s="560"/>
      <c r="F80" s="560"/>
      <c r="G80" s="560"/>
      <c r="H80" s="560"/>
      <c r="I80" s="560"/>
    </row>
    <row r="81" spans="1:9" ht="14" x14ac:dyDescent="0.25">
      <c r="A81" s="554" t="s">
        <v>111</v>
      </c>
      <c r="B81" s="554"/>
      <c r="C81" s="554"/>
      <c r="D81" s="554"/>
      <c r="E81" s="554"/>
      <c r="F81" s="554"/>
      <c r="G81" s="554"/>
      <c r="H81" s="554"/>
      <c r="I81" s="554"/>
    </row>
    <row r="82" spans="1:9" ht="14" x14ac:dyDescent="0.25">
      <c r="A82" s="178" t="s">
        <v>74</v>
      </c>
      <c r="B82" s="554" t="s">
        <v>110</v>
      </c>
      <c r="C82" s="554"/>
      <c r="D82" s="554"/>
      <c r="E82" s="554"/>
      <c r="F82" s="554"/>
      <c r="G82" s="554"/>
      <c r="H82" s="554"/>
      <c r="I82" s="178" t="s">
        <v>16</v>
      </c>
    </row>
    <row r="83" spans="1:9" ht="13" x14ac:dyDescent="0.25">
      <c r="A83" s="171" t="s">
        <v>15</v>
      </c>
      <c r="B83" s="553" t="s">
        <v>109</v>
      </c>
      <c r="C83" s="553"/>
      <c r="D83" s="553"/>
      <c r="E83" s="553"/>
      <c r="F83" s="553"/>
      <c r="G83" s="553"/>
      <c r="H83" s="553"/>
      <c r="I83" s="25">
        <f>I41*8.33%</f>
        <v>50.407328999999997</v>
      </c>
    </row>
    <row r="84" spans="1:9" ht="13" x14ac:dyDescent="0.25">
      <c r="A84" s="171" t="s">
        <v>13</v>
      </c>
      <c r="B84" s="553" t="s">
        <v>108</v>
      </c>
      <c r="C84" s="553"/>
      <c r="D84" s="553"/>
      <c r="E84" s="553"/>
      <c r="F84" s="553"/>
      <c r="G84" s="553"/>
      <c r="H84" s="553"/>
      <c r="I84" s="44">
        <f>I41*2.78%</f>
        <v>16.822613999999998</v>
      </c>
    </row>
    <row r="85" spans="1:9" ht="13" x14ac:dyDescent="0.25">
      <c r="A85" s="578" t="s">
        <v>80</v>
      </c>
      <c r="B85" s="578"/>
      <c r="C85" s="578"/>
      <c r="D85" s="578"/>
      <c r="E85" s="578"/>
      <c r="F85" s="578"/>
      <c r="G85" s="578"/>
      <c r="H85" s="578"/>
      <c r="I85" s="44">
        <f>SUM(I83:I84)</f>
        <v>67.229942999999992</v>
      </c>
    </row>
    <row r="86" spans="1:9" ht="13" x14ac:dyDescent="0.25">
      <c r="A86" s="171" t="s">
        <v>12</v>
      </c>
      <c r="B86" s="553" t="s">
        <v>107</v>
      </c>
      <c r="C86" s="553"/>
      <c r="D86" s="553"/>
      <c r="E86" s="553"/>
      <c r="F86" s="553"/>
      <c r="G86" s="553"/>
      <c r="H86" s="553"/>
      <c r="I86" s="177">
        <f>ROUND(H77*I85,2)</f>
        <v>20.84</v>
      </c>
    </row>
    <row r="87" spans="1:9" ht="13" x14ac:dyDescent="0.25">
      <c r="A87" s="578" t="s">
        <v>47</v>
      </c>
      <c r="B87" s="578"/>
      <c r="C87" s="578"/>
      <c r="D87" s="578"/>
      <c r="E87" s="578"/>
      <c r="F87" s="578"/>
      <c r="G87" s="578"/>
      <c r="H87" s="578"/>
      <c r="I87" s="44">
        <f>SUM(I85:I86)</f>
        <v>88.069942999999995</v>
      </c>
    </row>
    <row r="88" spans="1:9" ht="13" x14ac:dyDescent="0.25">
      <c r="A88" s="580"/>
      <c r="B88" s="580"/>
      <c r="C88" s="580"/>
      <c r="D88" s="580"/>
      <c r="E88" s="580"/>
      <c r="F88" s="580"/>
      <c r="G88" s="580"/>
      <c r="H88" s="580"/>
      <c r="I88" s="580"/>
    </row>
    <row r="89" spans="1:9" ht="14" x14ac:dyDescent="0.25">
      <c r="A89" s="554" t="s">
        <v>106</v>
      </c>
      <c r="B89" s="554"/>
      <c r="C89" s="554"/>
      <c r="D89" s="554"/>
      <c r="E89" s="554"/>
      <c r="F89" s="554"/>
      <c r="G89" s="554"/>
      <c r="H89" s="554"/>
      <c r="I89" s="554"/>
    </row>
    <row r="90" spans="1:9" ht="14" x14ac:dyDescent="0.25">
      <c r="A90" s="178" t="s">
        <v>72</v>
      </c>
      <c r="B90" s="581" t="s">
        <v>105</v>
      </c>
      <c r="C90" s="581"/>
      <c r="D90" s="581"/>
      <c r="E90" s="581"/>
      <c r="F90" s="581"/>
      <c r="G90" s="581"/>
      <c r="H90" s="581"/>
      <c r="I90" s="178" t="s">
        <v>16</v>
      </c>
    </row>
    <row r="91" spans="1:9" ht="13" x14ac:dyDescent="0.25">
      <c r="A91" s="171" t="s">
        <v>15</v>
      </c>
      <c r="B91" s="553" t="s">
        <v>105</v>
      </c>
      <c r="C91" s="553"/>
      <c r="D91" s="553"/>
      <c r="E91" s="553"/>
      <c r="F91" s="553"/>
      <c r="G91" s="553"/>
      <c r="H91" s="553"/>
      <c r="I91" s="71">
        <f xml:space="preserve"> I41*0.07%</f>
        <v>0.42359100000000005</v>
      </c>
    </row>
    <row r="92" spans="1:9" ht="13" x14ac:dyDescent="0.25">
      <c r="A92" s="171" t="s">
        <v>13</v>
      </c>
      <c r="B92" s="553" t="s">
        <v>103</v>
      </c>
      <c r="C92" s="553"/>
      <c r="D92" s="553"/>
      <c r="E92" s="553"/>
      <c r="F92" s="553"/>
      <c r="G92" s="553"/>
      <c r="H92" s="553"/>
      <c r="I92" s="25">
        <f>ROUND(H77*I91,2)</f>
        <v>0.13</v>
      </c>
    </row>
    <row r="93" spans="1:9" ht="13" x14ac:dyDescent="0.25">
      <c r="A93" s="578" t="s">
        <v>47</v>
      </c>
      <c r="B93" s="578"/>
      <c r="C93" s="578"/>
      <c r="D93" s="578"/>
      <c r="E93" s="578"/>
      <c r="F93" s="578"/>
      <c r="G93" s="578"/>
      <c r="H93" s="578"/>
      <c r="I93" s="25">
        <f>SUM(I91:I92)</f>
        <v>0.55359100000000006</v>
      </c>
    </row>
    <row r="94" spans="1:9" ht="14" x14ac:dyDescent="0.25">
      <c r="A94" s="581" t="s">
        <v>102</v>
      </c>
      <c r="B94" s="581"/>
      <c r="C94" s="581"/>
      <c r="D94" s="581"/>
      <c r="E94" s="581"/>
      <c r="F94" s="581"/>
      <c r="G94" s="581"/>
      <c r="H94" s="581"/>
      <c r="I94" s="581"/>
    </row>
    <row r="95" spans="1:9" ht="14" x14ac:dyDescent="0.25">
      <c r="A95" s="178" t="s">
        <v>70</v>
      </c>
      <c r="B95" s="581" t="s">
        <v>101</v>
      </c>
      <c r="C95" s="581"/>
      <c r="D95" s="581"/>
      <c r="E95" s="581"/>
      <c r="F95" s="581"/>
      <c r="G95" s="581"/>
      <c r="H95" s="581"/>
      <c r="I95" s="178" t="s">
        <v>16</v>
      </c>
    </row>
    <row r="96" spans="1:9" ht="13" x14ac:dyDescent="0.25">
      <c r="A96" s="171" t="s">
        <v>15</v>
      </c>
      <c r="B96" s="577" t="s">
        <v>100</v>
      </c>
      <c r="C96" s="577"/>
      <c r="D96" s="577"/>
      <c r="E96" s="577"/>
      <c r="F96" s="577"/>
      <c r="G96" s="577"/>
      <c r="H96" s="577"/>
      <c r="I96" s="72">
        <f>I41*0.42%</f>
        <v>2.5415459999999999</v>
      </c>
    </row>
    <row r="97" spans="1:9" ht="13" x14ac:dyDescent="0.25">
      <c r="A97" s="171" t="s">
        <v>13</v>
      </c>
      <c r="B97" s="577" t="s">
        <v>99</v>
      </c>
      <c r="C97" s="577"/>
      <c r="D97" s="577"/>
      <c r="E97" s="577"/>
      <c r="F97" s="577"/>
      <c r="G97" s="577"/>
      <c r="H97" s="577"/>
      <c r="I97" s="25">
        <f>I41*0.03%</f>
        <v>0.18153899999999998</v>
      </c>
    </row>
    <row r="98" spans="1:9" ht="13" x14ac:dyDescent="0.25">
      <c r="A98" s="171" t="s">
        <v>98</v>
      </c>
      <c r="B98" s="577" t="s">
        <v>97</v>
      </c>
      <c r="C98" s="577"/>
      <c r="D98" s="577"/>
      <c r="E98" s="577"/>
      <c r="F98" s="577"/>
      <c r="G98" s="577"/>
      <c r="H98" s="577"/>
      <c r="I98" s="25">
        <f>ROUND((0.08*0.4*0.05)*I41,2)</f>
        <v>0.97</v>
      </c>
    </row>
    <row r="99" spans="1:9" ht="13" x14ac:dyDescent="0.25">
      <c r="A99" s="171" t="s">
        <v>96</v>
      </c>
      <c r="B99" s="553" t="s">
        <v>95</v>
      </c>
      <c r="C99" s="553"/>
      <c r="D99" s="553"/>
      <c r="E99" s="553"/>
      <c r="F99" s="553"/>
      <c r="G99" s="553"/>
      <c r="H99" s="553"/>
      <c r="I99" s="71">
        <f>ROUND((1*0.08*0.1*0.05)*I41,2)</f>
        <v>0.24</v>
      </c>
    </row>
    <row r="100" spans="1:9" ht="13" x14ac:dyDescent="0.25">
      <c r="A100" s="171" t="s">
        <v>35</v>
      </c>
      <c r="B100" s="553" t="s">
        <v>190</v>
      </c>
      <c r="C100" s="553"/>
      <c r="D100" s="553"/>
      <c r="E100" s="553"/>
      <c r="F100" s="553"/>
      <c r="G100" s="553"/>
      <c r="H100" s="553"/>
      <c r="I100" s="25">
        <f xml:space="preserve"> I41*1.94%</f>
        <v>11.739522000000001</v>
      </c>
    </row>
    <row r="101" spans="1:9" ht="13" x14ac:dyDescent="0.25">
      <c r="A101" s="171" t="s">
        <v>32</v>
      </c>
      <c r="B101" s="577" t="s">
        <v>93</v>
      </c>
      <c r="C101" s="577"/>
      <c r="D101" s="577"/>
      <c r="E101" s="577"/>
      <c r="F101" s="577"/>
      <c r="G101" s="577"/>
      <c r="H101" s="577"/>
      <c r="I101" s="25">
        <f>I100*36.8%</f>
        <v>4.3201440959999999</v>
      </c>
    </row>
    <row r="102" spans="1:9" ht="13" x14ac:dyDescent="0.25">
      <c r="A102" s="171" t="s">
        <v>92</v>
      </c>
      <c r="B102" s="577" t="s">
        <v>91</v>
      </c>
      <c r="C102" s="577"/>
      <c r="D102" s="577"/>
      <c r="E102" s="577"/>
      <c r="F102" s="577"/>
      <c r="G102" s="577"/>
      <c r="H102" s="577"/>
      <c r="I102" s="25">
        <f>ROUND(1*0.08*0.4*I41,2)</f>
        <v>19.36</v>
      </c>
    </row>
    <row r="103" spans="1:9" ht="13" x14ac:dyDescent="0.25">
      <c r="A103" s="171" t="s">
        <v>90</v>
      </c>
      <c r="B103" s="553" t="s">
        <v>89</v>
      </c>
      <c r="C103" s="553"/>
      <c r="D103" s="553"/>
      <c r="E103" s="553"/>
      <c r="F103" s="553"/>
      <c r="G103" s="553"/>
      <c r="H103" s="553"/>
      <c r="I103" s="25">
        <f>ROUND(1*0.08*0.1*I41,2)</f>
        <v>4.84</v>
      </c>
    </row>
    <row r="104" spans="1:9" ht="13" x14ac:dyDescent="0.25">
      <c r="A104" s="578" t="s">
        <v>47</v>
      </c>
      <c r="B104" s="578"/>
      <c r="C104" s="578"/>
      <c r="D104" s="578"/>
      <c r="E104" s="578"/>
      <c r="F104" s="578"/>
      <c r="G104" s="578"/>
      <c r="H104" s="578"/>
      <c r="I104" s="25">
        <f>SUM(I96:I103)</f>
        <v>44.192751095999995</v>
      </c>
    </row>
    <row r="105" spans="1:9" ht="14" x14ac:dyDescent="0.25">
      <c r="A105" s="554" t="s">
        <v>88</v>
      </c>
      <c r="B105" s="554"/>
      <c r="C105" s="554"/>
      <c r="D105" s="554"/>
      <c r="E105" s="554"/>
      <c r="F105" s="554"/>
      <c r="G105" s="554"/>
      <c r="H105" s="554"/>
      <c r="I105" s="554"/>
    </row>
    <row r="106" spans="1:9" ht="14" x14ac:dyDescent="0.3">
      <c r="A106" s="41" t="s">
        <v>68</v>
      </c>
      <c r="B106" s="581" t="s">
        <v>87</v>
      </c>
      <c r="C106" s="581"/>
      <c r="D106" s="581"/>
      <c r="E106" s="581"/>
      <c r="F106" s="581"/>
      <c r="G106" s="581"/>
      <c r="H106" s="581"/>
      <c r="I106" s="41" t="s">
        <v>16</v>
      </c>
    </row>
    <row r="107" spans="1:9" ht="13" x14ac:dyDescent="0.3">
      <c r="A107" s="169" t="s">
        <v>15</v>
      </c>
      <c r="B107" s="577" t="s">
        <v>86</v>
      </c>
      <c r="C107" s="577"/>
      <c r="D107" s="577"/>
      <c r="E107" s="577"/>
      <c r="F107" s="577"/>
      <c r="G107" s="577"/>
      <c r="H107" s="577"/>
      <c r="I107" s="25">
        <f>I41*8.33%</f>
        <v>50.407328999999997</v>
      </c>
    </row>
    <row r="108" spans="1:9" ht="13" x14ac:dyDescent="0.3">
      <c r="A108" s="169" t="s">
        <v>13</v>
      </c>
      <c r="B108" s="577" t="s">
        <v>191</v>
      </c>
      <c r="C108" s="577"/>
      <c r="D108" s="577"/>
      <c r="E108" s="577"/>
      <c r="F108" s="577"/>
      <c r="G108" s="577"/>
      <c r="H108" s="577"/>
      <c r="I108" s="40">
        <f>I41*1%</f>
        <v>6.0513000000000003</v>
      </c>
    </row>
    <row r="109" spans="1:9" ht="13" x14ac:dyDescent="0.3">
      <c r="A109" s="169" t="s">
        <v>12</v>
      </c>
      <c r="B109" s="577" t="s">
        <v>180</v>
      </c>
      <c r="C109" s="577"/>
      <c r="D109" s="577"/>
      <c r="E109" s="577"/>
      <c r="F109" s="577"/>
      <c r="G109" s="577"/>
      <c r="H109" s="577"/>
      <c r="I109" s="40">
        <f>I41*0.02%</f>
        <v>0.12102600000000001</v>
      </c>
    </row>
    <row r="110" spans="1:9" ht="13" x14ac:dyDescent="0.3">
      <c r="A110" s="169" t="s">
        <v>35</v>
      </c>
      <c r="B110" s="577" t="s">
        <v>192</v>
      </c>
      <c r="C110" s="577"/>
      <c r="D110" s="577"/>
      <c r="E110" s="577"/>
      <c r="F110" s="577"/>
      <c r="G110" s="577"/>
      <c r="H110" s="577"/>
      <c r="I110" s="40">
        <f>I41*0.05%</f>
        <v>0.30256500000000003</v>
      </c>
    </row>
    <row r="111" spans="1:9" ht="13" x14ac:dyDescent="0.3">
      <c r="A111" s="169" t="s">
        <v>32</v>
      </c>
      <c r="B111" s="577" t="s">
        <v>193</v>
      </c>
      <c r="C111" s="577"/>
      <c r="D111" s="577"/>
      <c r="E111" s="577"/>
      <c r="F111" s="577"/>
      <c r="G111" s="577"/>
      <c r="H111" s="577"/>
      <c r="I111" s="37">
        <f>I41*0.28%</f>
        <v>1.6943640000000002</v>
      </c>
    </row>
    <row r="112" spans="1:9" ht="13" x14ac:dyDescent="0.3">
      <c r="A112" s="169" t="s">
        <v>81</v>
      </c>
      <c r="B112" s="577" t="s">
        <v>65</v>
      </c>
      <c r="C112" s="577"/>
      <c r="D112" s="577"/>
      <c r="E112" s="577"/>
      <c r="F112" s="577"/>
      <c r="G112" s="577"/>
      <c r="H112" s="577"/>
      <c r="I112" s="37"/>
    </row>
    <row r="113" spans="1:9" ht="13" x14ac:dyDescent="0.3">
      <c r="A113" s="578" t="s">
        <v>80</v>
      </c>
      <c r="B113" s="578"/>
      <c r="C113" s="578"/>
      <c r="D113" s="578"/>
      <c r="E113" s="578"/>
      <c r="F113" s="578"/>
      <c r="G113" s="578"/>
      <c r="H113" s="578"/>
      <c r="I113" s="37">
        <f>SUM(I107:I112)</f>
        <v>58.576583999999997</v>
      </c>
    </row>
    <row r="114" spans="1:9" ht="13" x14ac:dyDescent="0.3">
      <c r="A114" s="172" t="s">
        <v>79</v>
      </c>
      <c r="B114" s="577" t="s">
        <v>78</v>
      </c>
      <c r="C114" s="577"/>
      <c r="D114" s="577"/>
      <c r="E114" s="577"/>
      <c r="F114" s="577"/>
      <c r="G114" s="577"/>
      <c r="H114" s="577"/>
      <c r="I114" s="37">
        <f>ROUND(H77*I113,2)</f>
        <v>18.16</v>
      </c>
    </row>
    <row r="115" spans="1:9" ht="13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SUM(I113:I114)</f>
        <v>76.736583999999993</v>
      </c>
    </row>
    <row r="116" spans="1:9" ht="14" x14ac:dyDescent="0.25">
      <c r="A116" s="581" t="s">
        <v>77</v>
      </c>
      <c r="B116" s="581"/>
      <c r="C116" s="581"/>
      <c r="D116" s="581"/>
      <c r="E116" s="581"/>
      <c r="F116" s="581"/>
      <c r="G116" s="581"/>
      <c r="H116" s="581"/>
      <c r="I116" s="581"/>
    </row>
    <row r="117" spans="1:9" ht="14" x14ac:dyDescent="0.25">
      <c r="A117" s="178">
        <v>4</v>
      </c>
      <c r="B117" s="554" t="s">
        <v>34</v>
      </c>
      <c r="C117" s="554"/>
      <c r="D117" s="554"/>
      <c r="E117" s="554"/>
      <c r="F117" s="554"/>
      <c r="G117" s="554"/>
      <c r="H117" s="554"/>
      <c r="I117" s="178" t="s">
        <v>16</v>
      </c>
    </row>
    <row r="118" spans="1:9" ht="13" x14ac:dyDescent="0.25">
      <c r="A118" s="171" t="s">
        <v>76</v>
      </c>
      <c r="B118" s="553" t="s">
        <v>75</v>
      </c>
      <c r="C118" s="553"/>
      <c r="D118" s="553"/>
      <c r="E118" s="553"/>
      <c r="F118" s="553"/>
      <c r="G118" s="553"/>
      <c r="H118" s="553"/>
      <c r="I118" s="25">
        <f>I77</f>
        <v>187.59030000000001</v>
      </c>
    </row>
    <row r="119" spans="1:9" ht="13" x14ac:dyDescent="0.25">
      <c r="A119" s="171" t="s">
        <v>74</v>
      </c>
      <c r="B119" s="553" t="s">
        <v>73</v>
      </c>
      <c r="C119" s="553"/>
      <c r="D119" s="553"/>
      <c r="E119" s="553"/>
      <c r="F119" s="553"/>
      <c r="G119" s="553"/>
      <c r="H119" s="553"/>
      <c r="I119" s="25">
        <f>I87</f>
        <v>88.069942999999995</v>
      </c>
    </row>
    <row r="120" spans="1:9" ht="13" x14ac:dyDescent="0.25">
      <c r="A120" s="171" t="s">
        <v>72</v>
      </c>
      <c r="B120" s="553" t="s">
        <v>71</v>
      </c>
      <c r="C120" s="553"/>
      <c r="D120" s="553"/>
      <c r="E120" s="553"/>
      <c r="F120" s="553"/>
      <c r="G120" s="553"/>
      <c r="H120" s="553"/>
      <c r="I120" s="25">
        <f>I93</f>
        <v>0.55359100000000006</v>
      </c>
    </row>
    <row r="121" spans="1:9" ht="13" x14ac:dyDescent="0.25">
      <c r="A121" s="171" t="s">
        <v>70</v>
      </c>
      <c r="B121" s="553" t="s">
        <v>69</v>
      </c>
      <c r="C121" s="553"/>
      <c r="D121" s="553"/>
      <c r="E121" s="553"/>
      <c r="F121" s="553"/>
      <c r="G121" s="553"/>
      <c r="H121" s="553"/>
      <c r="I121" s="25">
        <f>I104</f>
        <v>44.192751095999995</v>
      </c>
    </row>
    <row r="122" spans="1:9" ht="13" x14ac:dyDescent="0.25">
      <c r="A122" s="171" t="s">
        <v>68</v>
      </c>
      <c r="B122" s="553" t="s">
        <v>67</v>
      </c>
      <c r="C122" s="553"/>
      <c r="D122" s="553"/>
      <c r="E122" s="553"/>
      <c r="F122" s="553"/>
      <c r="G122" s="553"/>
      <c r="H122" s="553"/>
      <c r="I122" s="25">
        <f>I115</f>
        <v>76.736583999999993</v>
      </c>
    </row>
    <row r="123" spans="1:9" ht="13" x14ac:dyDescent="0.25">
      <c r="A123" s="171" t="s">
        <v>66</v>
      </c>
      <c r="B123" s="553" t="s">
        <v>65</v>
      </c>
      <c r="C123" s="553"/>
      <c r="D123" s="553"/>
      <c r="E123" s="553"/>
      <c r="F123" s="553"/>
      <c r="G123" s="553"/>
      <c r="H123" s="553"/>
      <c r="I123" s="25"/>
    </row>
    <row r="124" spans="1:9" ht="13" x14ac:dyDescent="0.25">
      <c r="A124" s="578" t="s">
        <v>47</v>
      </c>
      <c r="B124" s="578"/>
      <c r="C124" s="578"/>
      <c r="D124" s="578"/>
      <c r="E124" s="578"/>
      <c r="F124" s="578"/>
      <c r="G124" s="578"/>
      <c r="H124" s="578"/>
      <c r="I124" s="25">
        <f>SUM(I118:I123)</f>
        <v>397.14316909600001</v>
      </c>
    </row>
    <row r="125" spans="1:9" ht="13" x14ac:dyDescent="0.25">
      <c r="A125" s="560" t="s">
        <v>64</v>
      </c>
      <c r="B125" s="560"/>
      <c r="C125" s="560"/>
      <c r="D125" s="560"/>
      <c r="E125" s="560"/>
      <c r="F125" s="560"/>
      <c r="G125" s="560"/>
      <c r="H125" s="560"/>
      <c r="I125" s="560"/>
    </row>
    <row r="126" spans="1:9" ht="14" x14ac:dyDescent="0.25">
      <c r="A126" s="178">
        <v>5</v>
      </c>
      <c r="B126" s="581" t="s">
        <v>63</v>
      </c>
      <c r="C126" s="581"/>
      <c r="D126" s="581"/>
      <c r="E126" s="581"/>
      <c r="F126" s="581"/>
      <c r="G126" s="581"/>
      <c r="H126" s="178" t="s">
        <v>62</v>
      </c>
      <c r="I126" s="34" t="s">
        <v>16</v>
      </c>
    </row>
    <row r="127" spans="1:9" ht="13" x14ac:dyDescent="0.25">
      <c r="A127" s="624" t="s">
        <v>61</v>
      </c>
      <c r="B127" s="624"/>
      <c r="C127" s="624"/>
      <c r="D127" s="624"/>
      <c r="E127" s="624"/>
      <c r="F127" s="624"/>
      <c r="G127" s="624"/>
      <c r="H127" s="33" t="s">
        <v>49</v>
      </c>
      <c r="I127" s="23">
        <f>SUM(I41+I53+I63+I124)</f>
        <v>1259.723169096</v>
      </c>
    </row>
    <row r="128" spans="1:9" ht="13" x14ac:dyDescent="0.25">
      <c r="A128" s="171" t="s">
        <v>15</v>
      </c>
      <c r="B128" s="574" t="s">
        <v>60</v>
      </c>
      <c r="C128" s="622"/>
      <c r="D128" s="622"/>
      <c r="E128" s="622"/>
      <c r="F128" s="622"/>
      <c r="G128" s="623"/>
      <c r="H128" s="32"/>
      <c r="I128" s="25">
        <v>99.44</v>
      </c>
    </row>
    <row r="129" spans="1:9" ht="13" x14ac:dyDescent="0.25">
      <c r="A129" s="624" t="s">
        <v>59</v>
      </c>
      <c r="B129" s="624"/>
      <c r="C129" s="624"/>
      <c r="D129" s="624"/>
      <c r="E129" s="624"/>
      <c r="F129" s="624"/>
      <c r="G129" s="624"/>
      <c r="H129" s="31" t="s">
        <v>49</v>
      </c>
      <c r="I129" s="23">
        <f>SUM(I41+I53+I63+I124+I128)</f>
        <v>1359.163169096</v>
      </c>
    </row>
    <row r="130" spans="1:9" ht="13" x14ac:dyDescent="0.25">
      <c r="A130" s="171" t="s">
        <v>13</v>
      </c>
      <c r="B130" s="574" t="s">
        <v>58</v>
      </c>
      <c r="C130" s="622"/>
      <c r="D130" s="622"/>
      <c r="E130" s="622"/>
      <c r="F130" s="622"/>
      <c r="G130" s="623"/>
      <c r="H130" s="32"/>
      <c r="I130" s="25">
        <v>140.72</v>
      </c>
    </row>
    <row r="131" spans="1:9" ht="13" x14ac:dyDescent="0.25">
      <c r="A131" s="624" t="s">
        <v>57</v>
      </c>
      <c r="B131" s="624"/>
      <c r="C131" s="624"/>
      <c r="D131" s="624"/>
      <c r="E131" s="624"/>
      <c r="F131" s="624"/>
      <c r="G131" s="624"/>
      <c r="H131" s="31" t="s">
        <v>49</v>
      </c>
      <c r="I131" s="23">
        <f>SUM(I41+I53+I63+I124+I128+I130)</f>
        <v>1499.8831690960001</v>
      </c>
    </row>
    <row r="132" spans="1:9" ht="13" x14ac:dyDescent="0.25">
      <c r="A132" s="171" t="s">
        <v>12</v>
      </c>
      <c r="B132" s="577" t="s">
        <v>56</v>
      </c>
      <c r="C132" s="577"/>
      <c r="D132" s="577"/>
      <c r="E132" s="577"/>
      <c r="F132" s="577"/>
      <c r="G132" s="577"/>
      <c r="H132" s="30" t="s">
        <v>49</v>
      </c>
      <c r="I132" s="28"/>
    </row>
    <row r="133" spans="1:9" ht="13" x14ac:dyDescent="0.25">
      <c r="A133" s="171"/>
      <c r="B133" s="577" t="s">
        <v>55</v>
      </c>
      <c r="C133" s="577"/>
      <c r="D133" s="577"/>
      <c r="E133" s="577"/>
      <c r="F133" s="577"/>
      <c r="G133" s="577"/>
      <c r="H133" s="30" t="s">
        <v>49</v>
      </c>
      <c r="I133" s="28" t="s">
        <v>49</v>
      </c>
    </row>
    <row r="134" spans="1:9" ht="13" x14ac:dyDescent="0.25">
      <c r="A134" s="171"/>
      <c r="B134" s="625" t="s">
        <v>234</v>
      </c>
      <c r="C134" s="583"/>
      <c r="D134" s="583"/>
      <c r="E134" s="583"/>
      <c r="F134" s="583"/>
      <c r="G134" s="583"/>
      <c r="H134" s="26">
        <v>1.95E-2</v>
      </c>
      <c r="I134" s="25">
        <v>31.68</v>
      </c>
    </row>
    <row r="135" spans="1:9" ht="13" x14ac:dyDescent="0.25">
      <c r="A135" s="171"/>
      <c r="B135" s="625" t="s">
        <v>235</v>
      </c>
      <c r="C135" s="583"/>
      <c r="D135" s="583"/>
      <c r="E135" s="583"/>
      <c r="F135" s="583"/>
      <c r="G135" s="583"/>
      <c r="H135" s="26">
        <v>2.3999999999999998E-3</v>
      </c>
      <c r="I135" s="25">
        <f>I157*H135</f>
        <v>3.8999999999999995</v>
      </c>
    </row>
    <row r="136" spans="1:9" ht="13" x14ac:dyDescent="0.25">
      <c r="A136" s="171"/>
      <c r="B136" s="582" t="s">
        <v>236</v>
      </c>
      <c r="C136" s="582"/>
      <c r="D136" s="582"/>
      <c r="E136" s="582"/>
      <c r="F136" s="582"/>
      <c r="G136" s="582"/>
      <c r="H136" s="29">
        <v>2.01E-2</v>
      </c>
      <c r="I136" s="28">
        <f>I157*H136</f>
        <v>32.662500000000001</v>
      </c>
    </row>
    <row r="137" spans="1:9" ht="13" x14ac:dyDescent="0.25">
      <c r="A137" s="171"/>
      <c r="B137" s="584" t="s">
        <v>51</v>
      </c>
      <c r="C137" s="584"/>
      <c r="D137" s="584"/>
      <c r="E137" s="584"/>
      <c r="F137" s="584"/>
      <c r="G137" s="584"/>
      <c r="H137" s="29" t="s">
        <v>49</v>
      </c>
      <c r="I137" s="28" t="s">
        <v>49</v>
      </c>
    </row>
    <row r="138" spans="1:9" ht="13" x14ac:dyDescent="0.25">
      <c r="A138" s="171"/>
      <c r="B138" s="573" t="s">
        <v>50</v>
      </c>
      <c r="C138" s="573"/>
      <c r="D138" s="573"/>
      <c r="E138" s="573"/>
      <c r="F138" s="573"/>
      <c r="G138" s="573"/>
      <c r="H138" s="29" t="s">
        <v>49</v>
      </c>
      <c r="I138" s="28" t="s">
        <v>49</v>
      </c>
    </row>
    <row r="139" spans="1:9" ht="13" x14ac:dyDescent="0.25">
      <c r="A139" s="171"/>
      <c r="B139" s="625" t="s">
        <v>228</v>
      </c>
      <c r="C139" s="583"/>
      <c r="D139" s="583"/>
      <c r="E139" s="583"/>
      <c r="F139" s="583"/>
      <c r="G139" s="583"/>
      <c r="H139" s="26">
        <v>3.5000000000000003E-2</v>
      </c>
      <c r="I139" s="25">
        <f>I157*H139</f>
        <v>56.875000000000007</v>
      </c>
    </row>
    <row r="140" spans="1:9" ht="13" x14ac:dyDescent="0.25">
      <c r="A140" s="578" t="s">
        <v>248</v>
      </c>
      <c r="B140" s="578"/>
      <c r="C140" s="578"/>
      <c r="D140" s="578"/>
      <c r="E140" s="578"/>
      <c r="F140" s="578"/>
      <c r="G140" s="578"/>
      <c r="H140" s="578"/>
      <c r="I140" s="25">
        <f>I142+I128+I130</f>
        <v>365.27750000000003</v>
      </c>
    </row>
    <row r="141" spans="1:9" ht="13" x14ac:dyDescent="0.25">
      <c r="A141" s="578"/>
      <c r="B141" s="578"/>
      <c r="C141" s="578"/>
      <c r="D141" s="578"/>
      <c r="E141" s="578"/>
      <c r="F141" s="578"/>
      <c r="G141" s="578"/>
      <c r="H141" s="578"/>
      <c r="I141" s="578"/>
    </row>
    <row r="142" spans="1:9" ht="13" x14ac:dyDescent="0.25">
      <c r="A142" s="589" t="s">
        <v>46</v>
      </c>
      <c r="B142" s="589"/>
      <c r="C142" s="589"/>
      <c r="D142" s="589"/>
      <c r="E142" s="589"/>
      <c r="F142" s="589"/>
      <c r="G142" s="589"/>
      <c r="H142" s="24">
        <f>SUM(H134:H139)</f>
        <v>7.6999999999999999E-2</v>
      </c>
      <c r="I142" s="23">
        <f>SUM(I134:I139)</f>
        <v>125.11750000000001</v>
      </c>
    </row>
    <row r="143" spans="1:9" x14ac:dyDescent="0.25">
      <c r="A143" s="590" t="s">
        <v>45</v>
      </c>
      <c r="B143" s="590"/>
      <c r="C143" s="591" t="s">
        <v>44</v>
      </c>
      <c r="D143" s="591"/>
      <c r="E143" s="591"/>
      <c r="F143" s="591"/>
      <c r="G143" s="591"/>
      <c r="H143" s="591"/>
      <c r="I143" s="591"/>
    </row>
    <row r="144" spans="1:9" x14ac:dyDescent="0.25">
      <c r="A144" s="590"/>
      <c r="B144" s="590"/>
      <c r="C144" s="592" t="s">
        <v>43</v>
      </c>
      <c r="D144" s="592"/>
      <c r="E144" s="592"/>
      <c r="F144" s="592"/>
      <c r="G144" s="592"/>
      <c r="H144" s="592"/>
      <c r="I144" s="592"/>
    </row>
    <row r="145" spans="1:9" x14ac:dyDescent="0.25">
      <c r="A145" s="590"/>
      <c r="B145" s="590"/>
      <c r="C145" s="593" t="s">
        <v>42</v>
      </c>
      <c r="D145" s="593"/>
      <c r="E145" s="593"/>
      <c r="F145" s="593"/>
      <c r="G145" s="593"/>
      <c r="H145" s="593"/>
      <c r="I145" s="593"/>
    </row>
    <row r="146" spans="1:9" x14ac:dyDescent="0.25">
      <c r="A146" s="585"/>
      <c r="B146" s="585"/>
      <c r="C146" s="585"/>
      <c r="D146" s="585"/>
      <c r="E146" s="585"/>
      <c r="F146" s="585"/>
      <c r="G146" s="585"/>
      <c r="H146" s="585"/>
      <c r="I146" s="585"/>
    </row>
    <row r="147" spans="1:9" ht="13" x14ac:dyDescent="0.25">
      <c r="A147" s="553" t="s">
        <v>41</v>
      </c>
      <c r="B147" s="553"/>
      <c r="C147" s="553"/>
      <c r="D147" s="553"/>
      <c r="E147" s="553"/>
      <c r="F147" s="553"/>
      <c r="G147" s="553"/>
      <c r="H147" s="553"/>
      <c r="I147" s="553"/>
    </row>
    <row r="148" spans="1:9" ht="13" x14ac:dyDescent="0.25">
      <c r="A148" s="578"/>
      <c r="B148" s="578"/>
      <c r="C148" s="578"/>
      <c r="D148" s="578"/>
      <c r="E148" s="578"/>
      <c r="F148" s="578"/>
      <c r="G148" s="578"/>
      <c r="H148" s="578"/>
      <c r="I148" s="578"/>
    </row>
    <row r="149" spans="1:9" ht="15.5" x14ac:dyDescent="0.25">
      <c r="A149" s="586" t="s">
        <v>40</v>
      </c>
      <c r="B149" s="586"/>
      <c r="C149" s="586"/>
      <c r="D149" s="586"/>
      <c r="E149" s="586"/>
      <c r="F149" s="586"/>
      <c r="G149" s="586"/>
      <c r="H149" s="586"/>
      <c r="I149" s="586"/>
    </row>
    <row r="150" spans="1:9" ht="14" x14ac:dyDescent="0.25">
      <c r="A150" s="587" t="s">
        <v>39</v>
      </c>
      <c r="B150" s="587"/>
      <c r="C150" s="587"/>
      <c r="D150" s="587"/>
      <c r="E150" s="587"/>
      <c r="F150" s="587"/>
      <c r="G150" s="587"/>
      <c r="H150" s="587"/>
      <c r="I150" s="170" t="s">
        <v>16</v>
      </c>
    </row>
    <row r="151" spans="1:9" ht="13" x14ac:dyDescent="0.25">
      <c r="A151" s="174" t="s">
        <v>15</v>
      </c>
      <c r="B151" s="588" t="s">
        <v>38</v>
      </c>
      <c r="C151" s="588"/>
      <c r="D151" s="588"/>
      <c r="E151" s="588"/>
      <c r="F151" s="588"/>
      <c r="G151" s="588"/>
      <c r="H151" s="588"/>
      <c r="I151" s="20">
        <f>I41</f>
        <v>605.13</v>
      </c>
    </row>
    <row r="152" spans="1:9" ht="13" x14ac:dyDescent="0.25">
      <c r="A152" s="174" t="s">
        <v>13</v>
      </c>
      <c r="B152" s="588" t="s">
        <v>37</v>
      </c>
      <c r="C152" s="588"/>
      <c r="D152" s="588"/>
      <c r="E152" s="588"/>
      <c r="F152" s="588"/>
      <c r="G152" s="588"/>
      <c r="H152" s="588"/>
      <c r="I152" s="20">
        <f>I53</f>
        <v>252.45</v>
      </c>
    </row>
    <row r="153" spans="1:9" ht="13" x14ac:dyDescent="0.25">
      <c r="A153" s="174" t="s">
        <v>12</v>
      </c>
      <c r="B153" s="588" t="s">
        <v>36</v>
      </c>
      <c r="C153" s="588"/>
      <c r="D153" s="588"/>
      <c r="E153" s="588"/>
      <c r="F153" s="588"/>
      <c r="G153" s="588"/>
      <c r="H153" s="588"/>
      <c r="I153" s="20">
        <f>I63</f>
        <v>5</v>
      </c>
    </row>
    <row r="154" spans="1:9" ht="13" x14ac:dyDescent="0.25">
      <c r="A154" s="174" t="s">
        <v>35</v>
      </c>
      <c r="B154" s="588" t="s">
        <v>34</v>
      </c>
      <c r="C154" s="588"/>
      <c r="D154" s="588"/>
      <c r="E154" s="588"/>
      <c r="F154" s="588"/>
      <c r="G154" s="588"/>
      <c r="H154" s="588"/>
      <c r="I154" s="20">
        <f>I124</f>
        <v>397.14316909600001</v>
      </c>
    </row>
    <row r="155" spans="1:9" ht="13" x14ac:dyDescent="0.25">
      <c r="A155" s="598" t="s">
        <v>33</v>
      </c>
      <c r="B155" s="598"/>
      <c r="C155" s="598"/>
      <c r="D155" s="598"/>
      <c r="E155" s="598"/>
      <c r="F155" s="598"/>
      <c r="G155" s="598"/>
      <c r="H155" s="598"/>
      <c r="I155" s="20">
        <f>SUM(I151:I154)</f>
        <v>1259.723169096</v>
      </c>
    </row>
    <row r="156" spans="1:9" ht="13" x14ac:dyDescent="0.25">
      <c r="A156" s="21" t="s">
        <v>32</v>
      </c>
      <c r="B156" s="588" t="s">
        <v>31</v>
      </c>
      <c r="C156" s="588"/>
      <c r="D156" s="588"/>
      <c r="E156" s="588"/>
      <c r="F156" s="588"/>
      <c r="G156" s="588"/>
      <c r="H156" s="588"/>
      <c r="I156" s="20">
        <f>I140</f>
        <v>365.27750000000003</v>
      </c>
    </row>
    <row r="157" spans="1:9" ht="13" x14ac:dyDescent="0.25">
      <c r="A157" s="598" t="s">
        <v>30</v>
      </c>
      <c r="B157" s="598"/>
      <c r="C157" s="598"/>
      <c r="D157" s="598"/>
      <c r="E157" s="598"/>
      <c r="F157" s="598"/>
      <c r="G157" s="598"/>
      <c r="H157" s="598"/>
      <c r="I157" s="20">
        <v>1625</v>
      </c>
    </row>
    <row r="158" spans="1:9" ht="14.5" x14ac:dyDescent="0.25">
      <c r="A158" s="594" t="s">
        <v>29</v>
      </c>
      <c r="B158" s="594"/>
      <c r="C158" s="594"/>
      <c r="D158" s="594"/>
      <c r="E158" s="594"/>
      <c r="F158" s="594"/>
      <c r="G158" s="594"/>
      <c r="H158" s="594"/>
      <c r="I158" s="594"/>
    </row>
    <row r="159" spans="1:9" ht="15.5" x14ac:dyDescent="0.25">
      <c r="A159" s="586" t="s">
        <v>28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69" x14ac:dyDescent="0.25">
      <c r="A160" s="595" t="s">
        <v>27</v>
      </c>
      <c r="B160" s="595"/>
      <c r="C160" s="580" t="s">
        <v>26</v>
      </c>
      <c r="D160" s="580"/>
      <c r="E160" s="19" t="s">
        <v>25</v>
      </c>
      <c r="F160" s="580" t="s">
        <v>24</v>
      </c>
      <c r="G160" s="580"/>
      <c r="H160" s="170" t="s">
        <v>23</v>
      </c>
      <c r="I160" s="170" t="s">
        <v>22</v>
      </c>
    </row>
    <row r="161" spans="1:9" x14ac:dyDescent="0.25">
      <c r="A161" s="621" t="s">
        <v>241</v>
      </c>
      <c r="B161" s="596"/>
      <c r="C161" s="619">
        <v>1625</v>
      </c>
      <c r="D161" s="597"/>
      <c r="E161" s="18">
        <v>2</v>
      </c>
      <c r="F161" s="619">
        <v>1625</v>
      </c>
      <c r="G161" s="597"/>
      <c r="H161" s="16">
        <v>1</v>
      </c>
      <c r="I161" s="175">
        <v>3250</v>
      </c>
    </row>
    <row r="162" spans="1:9" ht="13" x14ac:dyDescent="0.25">
      <c r="A162" s="603" t="s">
        <v>20</v>
      </c>
      <c r="B162" s="603"/>
      <c r="C162" s="603"/>
      <c r="D162" s="603"/>
      <c r="E162" s="603"/>
      <c r="F162" s="603"/>
      <c r="G162" s="603"/>
      <c r="H162" s="603"/>
      <c r="I162" s="175">
        <v>3250</v>
      </c>
    </row>
    <row r="163" spans="1:9" ht="15.5" x14ac:dyDescent="0.25">
      <c r="A163" s="586" t="s">
        <v>19</v>
      </c>
      <c r="B163" s="586"/>
      <c r="C163" s="586"/>
      <c r="D163" s="586"/>
      <c r="E163" s="586"/>
      <c r="F163" s="586"/>
      <c r="G163" s="586"/>
      <c r="H163" s="586"/>
      <c r="I163" s="586"/>
    </row>
    <row r="164" spans="1:9" ht="15.5" x14ac:dyDescent="0.25">
      <c r="A164" s="586" t="s">
        <v>18</v>
      </c>
      <c r="B164" s="586"/>
      <c r="C164" s="586"/>
      <c r="D164" s="586"/>
      <c r="E164" s="586"/>
      <c r="F164" s="586"/>
      <c r="G164" s="586"/>
      <c r="H164" s="586"/>
      <c r="I164" s="586"/>
    </row>
    <row r="165" spans="1:9" ht="13" x14ac:dyDescent="0.25">
      <c r="A165" s="580" t="s">
        <v>17</v>
      </c>
      <c r="B165" s="580"/>
      <c r="C165" s="580"/>
      <c r="D165" s="580"/>
      <c r="E165" s="580"/>
      <c r="F165" s="580"/>
      <c r="G165" s="580"/>
      <c r="H165" s="580"/>
      <c r="I165" s="170" t="s">
        <v>16</v>
      </c>
    </row>
    <row r="166" spans="1:9" x14ac:dyDescent="0.25">
      <c r="A166" s="173" t="s">
        <v>15</v>
      </c>
      <c r="B166" s="583" t="s">
        <v>14</v>
      </c>
      <c r="C166" s="583"/>
      <c r="D166" s="583"/>
      <c r="E166" s="583"/>
      <c r="F166" s="583"/>
      <c r="G166" s="583"/>
      <c r="H166" s="583"/>
      <c r="I166" s="16"/>
    </row>
    <row r="167" spans="1:9" x14ac:dyDescent="0.25">
      <c r="A167" s="173" t="s">
        <v>13</v>
      </c>
      <c r="B167" s="583" t="s">
        <v>9</v>
      </c>
      <c r="C167" s="583"/>
      <c r="D167" s="583"/>
      <c r="E167" s="583"/>
      <c r="F167" s="583"/>
      <c r="G167" s="583"/>
      <c r="H167" s="583"/>
      <c r="I167" s="175">
        <v>3250</v>
      </c>
    </row>
    <row r="168" spans="1:9" x14ac:dyDescent="0.25">
      <c r="A168" s="173" t="s">
        <v>12</v>
      </c>
      <c r="B168" s="583" t="s">
        <v>11</v>
      </c>
      <c r="C168" s="583"/>
      <c r="D168" s="583"/>
      <c r="E168" s="583"/>
      <c r="F168" s="583"/>
      <c r="G168" s="583"/>
      <c r="H168" s="583"/>
      <c r="I168" s="175"/>
    </row>
    <row r="169" spans="1:9" x14ac:dyDescent="0.25">
      <c r="A169" s="599"/>
      <c r="B169" s="599"/>
      <c r="C169" s="599"/>
      <c r="D169" s="599"/>
      <c r="E169" s="599"/>
      <c r="F169" s="599"/>
      <c r="G169" s="599"/>
      <c r="H169" s="599"/>
      <c r="I169" s="599"/>
    </row>
    <row r="170" spans="1:9" x14ac:dyDescent="0.25">
      <c r="A170" s="596" t="s">
        <v>10</v>
      </c>
      <c r="B170" s="596"/>
      <c r="C170" s="596"/>
      <c r="D170" s="596"/>
      <c r="E170" s="596"/>
      <c r="F170" s="596"/>
      <c r="G170" s="596"/>
      <c r="H170" s="596"/>
      <c r="I170" s="596"/>
    </row>
    <row r="171" spans="1:9" ht="13" x14ac:dyDescent="0.3">
      <c r="A171" s="13"/>
      <c r="B171" s="13"/>
      <c r="C171" s="13"/>
      <c r="D171" s="13"/>
      <c r="E171" s="13"/>
      <c r="F171" s="13"/>
      <c r="G171" s="13"/>
      <c r="H171" s="12"/>
      <c r="I171" s="12"/>
    </row>
    <row r="172" spans="1:9" ht="13" x14ac:dyDescent="0.3">
      <c r="A172" s="600"/>
      <c r="B172" s="600"/>
      <c r="C172" s="600"/>
      <c r="D172" s="600"/>
      <c r="E172" s="600"/>
      <c r="F172" s="600"/>
      <c r="G172" s="600"/>
      <c r="H172" s="600"/>
      <c r="I172" s="600"/>
    </row>
    <row r="173" spans="1:9" ht="18" x14ac:dyDescent="0.25">
      <c r="A173" s="601" t="s">
        <v>9</v>
      </c>
      <c r="B173" s="601"/>
      <c r="C173" s="601"/>
      <c r="D173" s="601"/>
      <c r="E173" s="601"/>
      <c r="F173" s="601"/>
      <c r="G173" s="602">
        <v>3250</v>
      </c>
      <c r="H173" s="602"/>
      <c r="I173" s="602"/>
    </row>
    <row r="174" spans="1:9" ht="18" x14ac:dyDescent="0.4">
      <c r="A174" s="607"/>
      <c r="B174" s="607"/>
      <c r="C174" s="607"/>
      <c r="D174" s="607"/>
      <c r="E174" s="607"/>
      <c r="F174" s="607"/>
      <c r="G174" s="607"/>
      <c r="H174" s="607"/>
      <c r="I174" s="607"/>
    </row>
    <row r="175" spans="1:9" ht="18" x14ac:dyDescent="0.25">
      <c r="A175" s="601" t="s">
        <v>8</v>
      </c>
      <c r="B175" s="601"/>
      <c r="C175" s="601"/>
      <c r="D175" s="601"/>
      <c r="E175" s="601"/>
      <c r="F175" s="601"/>
      <c r="G175" s="608">
        <v>12</v>
      </c>
      <c r="H175" s="608"/>
      <c r="I175" s="608"/>
    </row>
    <row r="176" spans="1:9" ht="18" x14ac:dyDescent="0.25">
      <c r="A176" s="609"/>
      <c r="B176" s="609"/>
      <c r="C176" s="609"/>
      <c r="D176" s="609"/>
      <c r="E176" s="609"/>
      <c r="F176" s="609"/>
      <c r="G176" s="609"/>
      <c r="H176" s="609"/>
      <c r="I176" s="609"/>
    </row>
    <row r="177" spans="1:9" ht="18" x14ac:dyDescent="0.25">
      <c r="A177" s="610" t="s">
        <v>7</v>
      </c>
      <c r="B177" s="610"/>
      <c r="C177" s="610"/>
      <c r="D177" s="610"/>
      <c r="E177" s="610"/>
      <c r="F177" s="610"/>
      <c r="G177" s="611">
        <v>39000</v>
      </c>
      <c r="H177" s="611"/>
      <c r="I177" s="611"/>
    </row>
  </sheetData>
  <mergeCells count="182">
    <mergeCell ref="A174:I174"/>
    <mergeCell ref="A175:F175"/>
    <mergeCell ref="G175:I175"/>
    <mergeCell ref="A176:I176"/>
    <mergeCell ref="A177:F177"/>
    <mergeCell ref="G177:I177"/>
    <mergeCell ref="B168:H168"/>
    <mergeCell ref="A169:I169"/>
    <mergeCell ref="A170:I170"/>
    <mergeCell ref="A172:I172"/>
    <mergeCell ref="A173:F173"/>
    <mergeCell ref="G173:I173"/>
    <mergeCell ref="A162:H162"/>
    <mergeCell ref="A163:I163"/>
    <mergeCell ref="A164:I164"/>
    <mergeCell ref="A165:H165"/>
    <mergeCell ref="B166:H166"/>
    <mergeCell ref="B167:H167"/>
    <mergeCell ref="A159:I159"/>
    <mergeCell ref="A160:B160"/>
    <mergeCell ref="C160:D160"/>
    <mergeCell ref="F160:G160"/>
    <mergeCell ref="A161:B161"/>
    <mergeCell ref="C161:D161"/>
    <mergeCell ref="F161:G161"/>
    <mergeCell ref="B153:H153"/>
    <mergeCell ref="B154:H154"/>
    <mergeCell ref="A155:H155"/>
    <mergeCell ref="B156:H156"/>
    <mergeCell ref="A157:H157"/>
    <mergeCell ref="A158:I158"/>
    <mergeCell ref="A147:I147"/>
    <mergeCell ref="A148:I148"/>
    <mergeCell ref="A149:I149"/>
    <mergeCell ref="A150:H150"/>
    <mergeCell ref="B151:H151"/>
    <mergeCell ref="B152:H152"/>
    <mergeCell ref="A142:G142"/>
    <mergeCell ref="A143:B145"/>
    <mergeCell ref="C143:I143"/>
    <mergeCell ref="C144:I144"/>
    <mergeCell ref="C145:I145"/>
    <mergeCell ref="A146:I146"/>
    <mergeCell ref="B136:G136"/>
    <mergeCell ref="B137:G137"/>
    <mergeCell ref="B138:G138"/>
    <mergeCell ref="B139:G139"/>
    <mergeCell ref="A140:H140"/>
    <mergeCell ref="A141:I141"/>
    <mergeCell ref="B130:G130"/>
    <mergeCell ref="A131:G131"/>
    <mergeCell ref="B132:G132"/>
    <mergeCell ref="B133:G133"/>
    <mergeCell ref="B134:G134"/>
    <mergeCell ref="B135:G135"/>
    <mergeCell ref="A124:H124"/>
    <mergeCell ref="A125:I125"/>
    <mergeCell ref="B126:G126"/>
    <mergeCell ref="A127:G127"/>
    <mergeCell ref="B128:G128"/>
    <mergeCell ref="A129:G129"/>
    <mergeCell ref="B118:H118"/>
    <mergeCell ref="B119:H119"/>
    <mergeCell ref="B120:H120"/>
    <mergeCell ref="B121:H121"/>
    <mergeCell ref="B122:H122"/>
    <mergeCell ref="B123:H123"/>
    <mergeCell ref="B112:H112"/>
    <mergeCell ref="A113:H113"/>
    <mergeCell ref="B114:H114"/>
    <mergeCell ref="A115:H115"/>
    <mergeCell ref="A116:I116"/>
    <mergeCell ref="B117:H117"/>
    <mergeCell ref="B106:H106"/>
    <mergeCell ref="B107:H107"/>
    <mergeCell ref="B108:H108"/>
    <mergeCell ref="B109:H109"/>
    <mergeCell ref="B110:H110"/>
    <mergeCell ref="B111:H111"/>
    <mergeCell ref="B100:H100"/>
    <mergeCell ref="B101:H101"/>
    <mergeCell ref="B102:H102"/>
    <mergeCell ref="B103:H103"/>
    <mergeCell ref="A104:H104"/>
    <mergeCell ref="A105:I105"/>
    <mergeCell ref="A94:I94"/>
    <mergeCell ref="B95:H95"/>
    <mergeCell ref="B96:H96"/>
    <mergeCell ref="B97:H97"/>
    <mergeCell ref="B98:H98"/>
    <mergeCell ref="B99:H99"/>
    <mergeCell ref="A88:I88"/>
    <mergeCell ref="A89:I89"/>
    <mergeCell ref="B90:H90"/>
    <mergeCell ref="B91:H91"/>
    <mergeCell ref="B92:H92"/>
    <mergeCell ref="A93:H93"/>
    <mergeCell ref="B82:H82"/>
    <mergeCell ref="B83:H83"/>
    <mergeCell ref="B84:H84"/>
    <mergeCell ref="A85:H85"/>
    <mergeCell ref="B86:H86"/>
    <mergeCell ref="A87:H87"/>
    <mergeCell ref="B75:G75"/>
    <mergeCell ref="B76:G76"/>
    <mergeCell ref="A77:G77"/>
    <mergeCell ref="A79:I79"/>
    <mergeCell ref="A80:I80"/>
    <mergeCell ref="A81:I81"/>
    <mergeCell ref="B69:G69"/>
    <mergeCell ref="B70:G70"/>
    <mergeCell ref="B71:G71"/>
    <mergeCell ref="B72:G72"/>
    <mergeCell ref="B73:G73"/>
    <mergeCell ref="B74:G74"/>
    <mergeCell ref="B62:H62"/>
    <mergeCell ref="A63:H63"/>
    <mergeCell ref="A64:I64"/>
    <mergeCell ref="A65:I65"/>
    <mergeCell ref="A67:I67"/>
    <mergeCell ref="B68:G68"/>
    <mergeCell ref="A56:I56"/>
    <mergeCell ref="A57:I57"/>
    <mergeCell ref="B58:H58"/>
    <mergeCell ref="B59:H59"/>
    <mergeCell ref="B60:H60"/>
    <mergeCell ref="B61:H61"/>
    <mergeCell ref="B50:H50"/>
    <mergeCell ref="B51:H51"/>
    <mergeCell ref="B52:H52"/>
    <mergeCell ref="B53:H53"/>
    <mergeCell ref="A54:I54"/>
    <mergeCell ref="A55:I55"/>
    <mergeCell ref="B44:H44"/>
    <mergeCell ref="B45:G45"/>
    <mergeCell ref="B46:G46"/>
    <mergeCell ref="B47:H47"/>
    <mergeCell ref="B48:G48"/>
    <mergeCell ref="B49:H49"/>
    <mergeCell ref="B38:H38"/>
    <mergeCell ref="B39:H39"/>
    <mergeCell ref="B40:H40"/>
    <mergeCell ref="A41:H41"/>
    <mergeCell ref="A42:I42"/>
    <mergeCell ref="B43:H43"/>
    <mergeCell ref="B32:G32"/>
    <mergeCell ref="B33:H33"/>
    <mergeCell ref="B34:G34"/>
    <mergeCell ref="B35:G35"/>
    <mergeCell ref="B36:H36"/>
    <mergeCell ref="B37:H37"/>
    <mergeCell ref="B27:G27"/>
    <mergeCell ref="H27:I27"/>
    <mergeCell ref="A28:I28"/>
    <mergeCell ref="A29:I29"/>
    <mergeCell ref="A30:I30"/>
    <mergeCell ref="A31:I31"/>
    <mergeCell ref="A23:I23"/>
    <mergeCell ref="B24:G24"/>
    <mergeCell ref="H24:I24"/>
    <mergeCell ref="B25:G25"/>
    <mergeCell ref="H25:I25"/>
    <mergeCell ref="B26:G26"/>
    <mergeCell ref="H26:I26"/>
    <mergeCell ref="B19:G19"/>
    <mergeCell ref="H19:I19"/>
    <mergeCell ref="B20:G20"/>
    <mergeCell ref="H20:I20"/>
    <mergeCell ref="A21:I21"/>
    <mergeCell ref="A22:I22"/>
    <mergeCell ref="A14:I14"/>
    <mergeCell ref="A16:I16"/>
    <mergeCell ref="B17:G17"/>
    <mergeCell ref="H17:I17"/>
    <mergeCell ref="B18:G18"/>
    <mergeCell ref="H18:I18"/>
    <mergeCell ref="A10:I10"/>
    <mergeCell ref="A11:I11"/>
    <mergeCell ref="A12:E12"/>
    <mergeCell ref="F12:I12"/>
    <mergeCell ref="A13:E13"/>
    <mergeCell ref="F13:I13"/>
  </mergeCell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4:I176"/>
  <sheetViews>
    <sheetView topLeftCell="A109" workbookViewId="0">
      <selection activeCell="O177" sqref="O177"/>
    </sheetView>
  </sheetViews>
  <sheetFormatPr defaultRowHeight="12.5" x14ac:dyDescent="0.25"/>
  <cols>
    <col min="4" max="4" width="25.1796875" customWidth="1"/>
    <col min="8" max="8" width="26.54296875" customWidth="1"/>
    <col min="9" max="9" width="40" customWidth="1"/>
  </cols>
  <sheetData>
    <row r="4" spans="1:9" ht="13" thickBot="1" x14ac:dyDescent="0.3"/>
    <row r="5" spans="1:9" ht="13" x14ac:dyDescent="0.3">
      <c r="A5" s="147" t="s">
        <v>224</v>
      </c>
      <c r="B5" s="148"/>
      <c r="C5" s="148"/>
      <c r="D5" s="149"/>
    </row>
    <row r="6" spans="1:9" ht="13" x14ac:dyDescent="0.3">
      <c r="A6" s="150" t="s">
        <v>221</v>
      </c>
      <c r="B6" s="146"/>
      <c r="C6" s="146"/>
      <c r="D6" s="151"/>
    </row>
    <row r="7" spans="1:9" ht="13" x14ac:dyDescent="0.3">
      <c r="A7" s="150" t="s">
        <v>222</v>
      </c>
      <c r="B7" s="146"/>
      <c r="C7" s="146"/>
      <c r="D7" s="151"/>
    </row>
    <row r="8" spans="1:9" ht="13.5" thickBot="1" x14ac:dyDescent="0.35">
      <c r="A8" s="152" t="s">
        <v>223</v>
      </c>
      <c r="B8" s="153"/>
      <c r="C8" s="153"/>
      <c r="D8" s="154"/>
    </row>
    <row r="9" spans="1:9" ht="23" x14ac:dyDescent="0.25">
      <c r="A9" s="557" t="s">
        <v>178</v>
      </c>
      <c r="B9" s="557"/>
      <c r="C9" s="557"/>
      <c r="D9" s="557"/>
      <c r="E9" s="557"/>
      <c r="F9" s="557"/>
      <c r="G9" s="557"/>
      <c r="H9" s="557"/>
      <c r="I9" s="557"/>
    </row>
    <row r="10" spans="1:9" ht="23" x14ac:dyDescent="0.25">
      <c r="A10" s="558"/>
      <c r="B10" s="558"/>
      <c r="C10" s="558"/>
      <c r="D10" s="558"/>
      <c r="E10" s="558"/>
      <c r="F10" s="558"/>
      <c r="G10" s="558"/>
      <c r="H10" s="558"/>
      <c r="I10" s="558"/>
    </row>
    <row r="11" spans="1:9" ht="13" x14ac:dyDescent="0.25">
      <c r="A11" s="553" t="s">
        <v>182</v>
      </c>
      <c r="B11" s="553"/>
      <c r="C11" s="553"/>
      <c r="D11" s="553"/>
      <c r="E11" s="553"/>
      <c r="F11" s="556"/>
      <c r="G11" s="556"/>
      <c r="H11" s="556"/>
      <c r="I11" s="556"/>
    </row>
    <row r="12" spans="1:9" ht="13" x14ac:dyDescent="0.25">
      <c r="A12" s="553" t="s">
        <v>175</v>
      </c>
      <c r="B12" s="553"/>
      <c r="C12" s="553"/>
      <c r="D12" s="553"/>
      <c r="E12" s="553"/>
      <c r="F12" s="556"/>
      <c r="G12" s="556"/>
      <c r="H12" s="556"/>
      <c r="I12" s="556"/>
    </row>
    <row r="13" spans="1:9" ht="13" x14ac:dyDescent="0.25">
      <c r="A13" s="553" t="s">
        <v>181</v>
      </c>
      <c r="B13" s="553"/>
      <c r="C13" s="553"/>
      <c r="D13" s="553"/>
      <c r="E13" s="553"/>
      <c r="F13" s="553"/>
      <c r="G13" s="553"/>
      <c r="H13" s="553"/>
      <c r="I13" s="553"/>
    </row>
    <row r="14" spans="1:9" ht="13" x14ac:dyDescent="0.25">
      <c r="A14" s="176"/>
      <c r="B14" s="180"/>
      <c r="C14" s="180"/>
      <c r="D14" s="180"/>
      <c r="E14" s="180"/>
      <c r="F14" s="180"/>
      <c r="G14" s="180"/>
      <c r="H14" s="180"/>
      <c r="I14" s="180"/>
    </row>
    <row r="15" spans="1:9" ht="14" x14ac:dyDescent="0.25">
      <c r="A15" s="554" t="s">
        <v>172</v>
      </c>
      <c r="B15" s="554"/>
      <c r="C15" s="554"/>
      <c r="D15" s="554"/>
      <c r="E15" s="554"/>
      <c r="F15" s="554"/>
      <c r="G15" s="554"/>
      <c r="H15" s="554"/>
      <c r="I15" s="554"/>
    </row>
    <row r="16" spans="1:9" ht="13" x14ac:dyDescent="0.25">
      <c r="A16" s="170" t="s">
        <v>15</v>
      </c>
      <c r="B16" s="553" t="s">
        <v>171</v>
      </c>
      <c r="C16" s="553"/>
      <c r="D16" s="553"/>
      <c r="E16" s="553"/>
      <c r="F16" s="553"/>
      <c r="G16" s="553"/>
      <c r="H16" s="555">
        <v>40829</v>
      </c>
      <c r="I16" s="555"/>
    </row>
    <row r="17" spans="1:9" ht="13" x14ac:dyDescent="0.25">
      <c r="A17" s="170" t="s">
        <v>13</v>
      </c>
      <c r="B17" s="553" t="s">
        <v>169</v>
      </c>
      <c r="C17" s="553"/>
      <c r="D17" s="553"/>
      <c r="E17" s="553"/>
      <c r="F17" s="553"/>
      <c r="G17" s="553"/>
      <c r="H17" s="556" t="s">
        <v>249</v>
      </c>
      <c r="I17" s="556"/>
    </row>
    <row r="18" spans="1:9" ht="13" x14ac:dyDescent="0.25">
      <c r="A18" s="170" t="s">
        <v>12</v>
      </c>
      <c r="B18" s="553" t="s">
        <v>167</v>
      </c>
      <c r="C18" s="553"/>
      <c r="D18" s="553"/>
      <c r="E18" s="553"/>
      <c r="F18" s="553"/>
      <c r="G18" s="553"/>
      <c r="H18" s="556" t="s">
        <v>247</v>
      </c>
      <c r="I18" s="556"/>
    </row>
    <row r="19" spans="1:9" ht="13" x14ac:dyDescent="0.25">
      <c r="A19" s="170" t="s">
        <v>35</v>
      </c>
      <c r="B19" s="553" t="s">
        <v>165</v>
      </c>
      <c r="C19" s="553"/>
      <c r="D19" s="553"/>
      <c r="E19" s="553"/>
      <c r="F19" s="553"/>
      <c r="G19" s="553"/>
      <c r="H19" s="556"/>
      <c r="I19" s="556"/>
    </row>
    <row r="20" spans="1:9" ht="13" x14ac:dyDescent="0.25">
      <c r="A20" s="560"/>
      <c r="B20" s="560"/>
      <c r="C20" s="560"/>
      <c r="D20" s="560"/>
      <c r="E20" s="560"/>
      <c r="F20" s="560"/>
      <c r="G20" s="560"/>
      <c r="H20" s="560"/>
      <c r="I20" s="560"/>
    </row>
    <row r="21" spans="1:9" ht="14" x14ac:dyDescent="0.25">
      <c r="A21" s="554" t="s">
        <v>164</v>
      </c>
      <c r="B21" s="554"/>
      <c r="C21" s="554"/>
      <c r="D21" s="554"/>
      <c r="E21" s="554"/>
      <c r="F21" s="554"/>
      <c r="G21" s="554"/>
      <c r="H21" s="554"/>
      <c r="I21" s="554"/>
    </row>
    <row r="22" spans="1:9" ht="14" x14ac:dyDescent="0.25">
      <c r="A22" s="554" t="s">
        <v>163</v>
      </c>
      <c r="B22" s="554"/>
      <c r="C22" s="554"/>
      <c r="D22" s="554"/>
      <c r="E22" s="554"/>
      <c r="F22" s="554"/>
      <c r="G22" s="554"/>
      <c r="H22" s="554"/>
      <c r="I22" s="554"/>
    </row>
    <row r="23" spans="1:9" ht="13" x14ac:dyDescent="0.25">
      <c r="A23" s="170">
        <v>1</v>
      </c>
      <c r="B23" s="553" t="s">
        <v>162</v>
      </c>
      <c r="C23" s="553"/>
      <c r="D23" s="553"/>
      <c r="E23" s="553"/>
      <c r="F23" s="553"/>
      <c r="G23" s="553"/>
      <c r="H23" s="565" t="s">
        <v>241</v>
      </c>
      <c r="I23" s="565"/>
    </row>
    <row r="24" spans="1:9" ht="13" x14ac:dyDescent="0.25">
      <c r="A24" s="170">
        <v>2</v>
      </c>
      <c r="B24" s="553" t="s">
        <v>161</v>
      </c>
      <c r="C24" s="553"/>
      <c r="D24" s="553"/>
      <c r="E24" s="553"/>
      <c r="F24" s="553"/>
      <c r="G24" s="553"/>
      <c r="H24" s="565">
        <v>633.96</v>
      </c>
      <c r="I24" s="565"/>
    </row>
    <row r="25" spans="1:9" ht="14" x14ac:dyDescent="0.25">
      <c r="A25" s="170">
        <v>3</v>
      </c>
      <c r="B25" s="553" t="s">
        <v>160</v>
      </c>
      <c r="C25" s="553"/>
      <c r="D25" s="553"/>
      <c r="E25" s="553"/>
      <c r="F25" s="553"/>
      <c r="G25" s="553"/>
      <c r="H25" s="561" t="s">
        <v>241</v>
      </c>
      <c r="I25" s="561"/>
    </row>
    <row r="26" spans="1:9" ht="13" x14ac:dyDescent="0.25">
      <c r="A26" s="170">
        <v>4</v>
      </c>
      <c r="B26" s="553" t="s">
        <v>159</v>
      </c>
      <c r="C26" s="553"/>
      <c r="D26" s="553"/>
      <c r="E26" s="553"/>
      <c r="F26" s="553"/>
      <c r="G26" s="553"/>
      <c r="H26" s="562" t="s">
        <v>247</v>
      </c>
      <c r="I26" s="562"/>
    </row>
    <row r="27" spans="1:9" x14ac:dyDescent="0.25">
      <c r="A27" s="563"/>
      <c r="B27" s="563"/>
      <c r="C27" s="563"/>
      <c r="D27" s="563"/>
      <c r="E27" s="563"/>
      <c r="F27" s="563"/>
      <c r="G27" s="563"/>
      <c r="H27" s="563"/>
      <c r="I27" s="563"/>
    </row>
    <row r="28" spans="1:9" x14ac:dyDescent="0.25">
      <c r="A28" s="564" t="s">
        <v>157</v>
      </c>
      <c r="B28" s="564"/>
      <c r="C28" s="564"/>
      <c r="D28" s="564"/>
      <c r="E28" s="564"/>
      <c r="F28" s="564"/>
      <c r="G28" s="564"/>
      <c r="H28" s="564"/>
      <c r="I28" s="564"/>
    </row>
    <row r="29" spans="1:9" ht="13" x14ac:dyDescent="0.3">
      <c r="A29" s="567"/>
      <c r="B29" s="567"/>
      <c r="C29" s="567"/>
      <c r="D29" s="567"/>
      <c r="E29" s="567"/>
      <c r="F29" s="567"/>
      <c r="G29" s="567"/>
      <c r="H29" s="567"/>
      <c r="I29" s="567"/>
    </row>
    <row r="30" spans="1:9" ht="13" x14ac:dyDescent="0.25">
      <c r="A30" s="568" t="s">
        <v>156</v>
      </c>
      <c r="B30" s="568"/>
      <c r="C30" s="568"/>
      <c r="D30" s="568"/>
      <c r="E30" s="568"/>
      <c r="F30" s="568"/>
      <c r="G30" s="568"/>
      <c r="H30" s="568"/>
      <c r="I30" s="568"/>
    </row>
    <row r="31" spans="1:9" ht="14" x14ac:dyDescent="0.25">
      <c r="A31" s="63">
        <v>1</v>
      </c>
      <c r="B31" s="569" t="s">
        <v>155</v>
      </c>
      <c r="C31" s="569"/>
      <c r="D31" s="569"/>
      <c r="E31" s="569"/>
      <c r="F31" s="569"/>
      <c r="G31" s="569"/>
      <c r="H31" s="64" t="s">
        <v>62</v>
      </c>
      <c r="I31" s="63" t="s">
        <v>154</v>
      </c>
    </row>
    <row r="32" spans="1:9" ht="13" x14ac:dyDescent="0.25">
      <c r="A32" s="170" t="s">
        <v>15</v>
      </c>
      <c r="B32" s="553" t="s">
        <v>186</v>
      </c>
      <c r="C32" s="553"/>
      <c r="D32" s="553"/>
      <c r="E32" s="553"/>
      <c r="F32" s="553"/>
      <c r="G32" s="553"/>
      <c r="H32" s="553"/>
      <c r="I32" s="60">
        <v>576.32000000000005</v>
      </c>
    </row>
    <row r="33" spans="1:9" ht="13" x14ac:dyDescent="0.25">
      <c r="A33" s="170" t="s">
        <v>13</v>
      </c>
      <c r="B33" s="570" t="s">
        <v>232</v>
      </c>
      <c r="C33" s="570"/>
      <c r="D33" s="570"/>
      <c r="E33" s="570"/>
      <c r="F33" s="570"/>
      <c r="G33" s="570"/>
      <c r="H33" s="30">
        <v>0.2</v>
      </c>
      <c r="I33" s="60"/>
    </row>
    <row r="34" spans="1:9" ht="13" x14ac:dyDescent="0.25">
      <c r="A34" s="170" t="s">
        <v>12</v>
      </c>
      <c r="B34" s="571" t="s">
        <v>202</v>
      </c>
      <c r="C34" s="571"/>
      <c r="D34" s="571"/>
      <c r="E34" s="571"/>
      <c r="F34" s="571"/>
      <c r="G34" s="571"/>
      <c r="H34" s="61">
        <v>0.05</v>
      </c>
      <c r="I34" s="60">
        <v>28.81</v>
      </c>
    </row>
    <row r="35" spans="1:9" ht="13" x14ac:dyDescent="0.25">
      <c r="A35" s="170" t="s">
        <v>35</v>
      </c>
      <c r="B35" s="553" t="s">
        <v>150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170" t="s">
        <v>32</v>
      </c>
      <c r="B36" s="553" t="s">
        <v>149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170" t="s">
        <v>81</v>
      </c>
      <c r="B37" s="553" t="s">
        <v>148</v>
      </c>
      <c r="C37" s="553"/>
      <c r="D37" s="553"/>
      <c r="E37" s="553"/>
      <c r="F37" s="553"/>
      <c r="G37" s="553"/>
      <c r="H37" s="553"/>
      <c r="I37" s="60"/>
    </row>
    <row r="38" spans="1:9" ht="13" x14ac:dyDescent="0.25">
      <c r="A38" s="170" t="s">
        <v>79</v>
      </c>
      <c r="B38" s="553" t="s">
        <v>147</v>
      </c>
      <c r="C38" s="553"/>
      <c r="D38" s="553"/>
      <c r="E38" s="553"/>
      <c r="F38" s="553"/>
      <c r="G38" s="553"/>
      <c r="H38" s="553"/>
      <c r="I38" s="60"/>
    </row>
    <row r="39" spans="1:9" ht="13" x14ac:dyDescent="0.25">
      <c r="A39" s="170" t="s">
        <v>114</v>
      </c>
      <c r="B39" s="553" t="s">
        <v>145</v>
      </c>
      <c r="C39" s="553"/>
      <c r="D39" s="553"/>
      <c r="E39" s="553"/>
      <c r="F39" s="553"/>
      <c r="G39" s="553"/>
      <c r="H39" s="553"/>
      <c r="I39" s="60"/>
    </row>
    <row r="40" spans="1:9" ht="14" x14ac:dyDescent="0.25">
      <c r="A40" s="566" t="s">
        <v>144</v>
      </c>
      <c r="B40" s="566"/>
      <c r="C40" s="566"/>
      <c r="D40" s="566"/>
      <c r="E40" s="566"/>
      <c r="F40" s="566"/>
      <c r="G40" s="566"/>
      <c r="H40" s="566"/>
      <c r="I40" s="59">
        <f>SUM(I32:I39)</f>
        <v>605.13</v>
      </c>
    </row>
    <row r="41" spans="1:9" ht="13" x14ac:dyDescent="0.25">
      <c r="A41" s="560" t="s">
        <v>143</v>
      </c>
      <c r="B41" s="560"/>
      <c r="C41" s="560"/>
      <c r="D41" s="560"/>
      <c r="E41" s="560"/>
      <c r="F41" s="560"/>
      <c r="G41" s="560"/>
      <c r="H41" s="560"/>
      <c r="I41" s="560"/>
    </row>
    <row r="42" spans="1:9" ht="14" x14ac:dyDescent="0.25">
      <c r="A42" s="178">
        <v>2</v>
      </c>
      <c r="B42" s="554" t="s">
        <v>142</v>
      </c>
      <c r="C42" s="554"/>
      <c r="D42" s="554"/>
      <c r="E42" s="554"/>
      <c r="F42" s="554"/>
      <c r="G42" s="554"/>
      <c r="H42" s="554"/>
      <c r="I42" s="179" t="s">
        <v>16</v>
      </c>
    </row>
    <row r="43" spans="1:9" ht="13" x14ac:dyDescent="0.25">
      <c r="A43" s="171" t="s">
        <v>15</v>
      </c>
      <c r="B43" s="573"/>
      <c r="C43" s="573"/>
      <c r="D43" s="573"/>
      <c r="E43" s="573"/>
      <c r="F43" s="573"/>
      <c r="G43" s="573"/>
      <c r="H43" s="573"/>
      <c r="I43" s="25">
        <v>97.85</v>
      </c>
    </row>
    <row r="44" spans="1:9" ht="13" x14ac:dyDescent="0.25">
      <c r="A44" s="171"/>
      <c r="B44" s="572" t="s">
        <v>140</v>
      </c>
      <c r="C44" s="572"/>
      <c r="D44" s="572"/>
      <c r="E44" s="572"/>
      <c r="F44" s="572"/>
      <c r="G44" s="572"/>
      <c r="H44" s="57">
        <v>2.8</v>
      </c>
      <c r="I44" s="28" t="s">
        <v>49</v>
      </c>
    </row>
    <row r="45" spans="1:9" ht="13" x14ac:dyDescent="0.25">
      <c r="A45" s="171"/>
      <c r="B45" s="576" t="s">
        <v>250</v>
      </c>
      <c r="C45" s="576"/>
      <c r="D45" s="576"/>
      <c r="E45" s="576"/>
      <c r="F45" s="576"/>
      <c r="G45" s="576"/>
      <c r="H45" s="58"/>
      <c r="I45" s="28"/>
    </row>
    <row r="46" spans="1:9" ht="13" x14ac:dyDescent="0.25">
      <c r="A46" s="171" t="s">
        <v>13</v>
      </c>
      <c r="B46" s="573" t="s">
        <v>188</v>
      </c>
      <c r="C46" s="573"/>
      <c r="D46" s="573"/>
      <c r="E46" s="573"/>
      <c r="F46" s="573"/>
      <c r="G46" s="573"/>
      <c r="H46" s="573"/>
      <c r="I46" s="25">
        <v>158.4</v>
      </c>
    </row>
    <row r="47" spans="1:9" ht="13" x14ac:dyDescent="0.25">
      <c r="A47" s="171"/>
      <c r="B47" s="572" t="s">
        <v>233</v>
      </c>
      <c r="C47" s="572"/>
      <c r="D47" s="572"/>
      <c r="E47" s="572"/>
      <c r="F47" s="572"/>
      <c r="G47" s="572"/>
      <c r="H47" s="57">
        <v>198</v>
      </c>
      <c r="I47" s="28" t="s">
        <v>49</v>
      </c>
    </row>
    <row r="48" spans="1:9" ht="13" x14ac:dyDescent="0.25">
      <c r="A48" s="171" t="s">
        <v>12</v>
      </c>
      <c r="B48" s="573" t="s">
        <v>136</v>
      </c>
      <c r="C48" s="573"/>
      <c r="D48" s="573"/>
      <c r="E48" s="573"/>
      <c r="F48" s="573"/>
      <c r="G48" s="573"/>
      <c r="H48" s="573"/>
      <c r="I48" s="25"/>
    </row>
    <row r="49" spans="1:9" ht="13" x14ac:dyDescent="0.25">
      <c r="A49" s="171" t="s">
        <v>35</v>
      </c>
      <c r="B49" s="574" t="s">
        <v>135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171" t="s">
        <v>32</v>
      </c>
      <c r="B50" s="574" t="s">
        <v>134</v>
      </c>
      <c r="C50" s="574"/>
      <c r="D50" s="574"/>
      <c r="E50" s="574"/>
      <c r="F50" s="574"/>
      <c r="G50" s="574"/>
      <c r="H50" s="574"/>
      <c r="I50" s="25">
        <v>5</v>
      </c>
    </row>
    <row r="51" spans="1:9" ht="13" x14ac:dyDescent="0.25">
      <c r="A51" s="171" t="s">
        <v>81</v>
      </c>
      <c r="B51" s="574" t="s">
        <v>65</v>
      </c>
      <c r="C51" s="574"/>
      <c r="D51" s="574"/>
      <c r="E51" s="574"/>
      <c r="F51" s="574"/>
      <c r="G51" s="574"/>
      <c r="H51" s="574"/>
      <c r="I51" s="20">
        <v>0</v>
      </c>
    </row>
    <row r="52" spans="1:9" ht="13" x14ac:dyDescent="0.25">
      <c r="A52" s="182"/>
      <c r="B52" s="575" t="s">
        <v>133</v>
      </c>
      <c r="C52" s="575"/>
      <c r="D52" s="575"/>
      <c r="E52" s="575"/>
      <c r="F52" s="575"/>
      <c r="G52" s="575"/>
      <c r="H52" s="575"/>
      <c r="I52" s="25">
        <f>SUM(I43:I51)</f>
        <v>261.25</v>
      </c>
    </row>
    <row r="53" spans="1:9" ht="13" x14ac:dyDescent="0.25">
      <c r="A53" s="560"/>
      <c r="B53" s="560"/>
      <c r="C53" s="560"/>
      <c r="D53" s="560"/>
      <c r="E53" s="560"/>
      <c r="F53" s="560"/>
      <c r="G53" s="560"/>
      <c r="H53" s="560"/>
      <c r="I53" s="560"/>
    </row>
    <row r="54" spans="1:9" ht="13" x14ac:dyDescent="0.25">
      <c r="A54" s="580" t="s">
        <v>132</v>
      </c>
      <c r="B54" s="580"/>
      <c r="C54" s="580"/>
      <c r="D54" s="580"/>
      <c r="E54" s="580"/>
      <c r="F54" s="580"/>
      <c r="G54" s="580"/>
      <c r="H54" s="580"/>
      <c r="I54" s="580"/>
    </row>
    <row r="55" spans="1:9" ht="13" x14ac:dyDescent="0.25">
      <c r="A55" s="580"/>
      <c r="B55" s="580"/>
      <c r="C55" s="580"/>
      <c r="D55" s="580"/>
      <c r="E55" s="580"/>
      <c r="F55" s="580"/>
      <c r="G55" s="580"/>
      <c r="H55" s="580"/>
      <c r="I55" s="580"/>
    </row>
    <row r="56" spans="1:9" ht="13" x14ac:dyDescent="0.25">
      <c r="A56" s="580" t="s">
        <v>131</v>
      </c>
      <c r="B56" s="580"/>
      <c r="C56" s="580"/>
      <c r="D56" s="580"/>
      <c r="E56" s="580"/>
      <c r="F56" s="580"/>
      <c r="G56" s="580"/>
      <c r="H56" s="580"/>
      <c r="I56" s="580"/>
    </row>
    <row r="57" spans="1:9" ht="14" x14ac:dyDescent="0.25">
      <c r="A57" s="178">
        <v>3</v>
      </c>
      <c r="B57" s="554" t="s">
        <v>130</v>
      </c>
      <c r="C57" s="554"/>
      <c r="D57" s="554"/>
      <c r="E57" s="554"/>
      <c r="F57" s="554"/>
      <c r="G57" s="554"/>
      <c r="H57" s="554"/>
      <c r="I57" s="178" t="s">
        <v>16</v>
      </c>
    </row>
    <row r="58" spans="1:9" ht="13" x14ac:dyDescent="0.25">
      <c r="A58" s="171" t="s">
        <v>15</v>
      </c>
      <c r="B58" s="553" t="s">
        <v>129</v>
      </c>
      <c r="C58" s="553"/>
      <c r="D58" s="553"/>
      <c r="E58" s="553"/>
      <c r="F58" s="553"/>
      <c r="G58" s="553"/>
      <c r="H58" s="553"/>
      <c r="I58" s="25">
        <v>5</v>
      </c>
    </row>
    <row r="59" spans="1:9" ht="13" x14ac:dyDescent="0.25">
      <c r="A59" s="171" t="s">
        <v>13</v>
      </c>
      <c r="B59" s="553" t="s">
        <v>128</v>
      </c>
      <c r="C59" s="553"/>
      <c r="D59" s="553"/>
      <c r="E59" s="553"/>
      <c r="F59" s="553"/>
      <c r="G59" s="553"/>
      <c r="H59" s="553"/>
      <c r="I59" s="20" t="s">
        <v>126</v>
      </c>
    </row>
    <row r="60" spans="1:9" ht="13" x14ac:dyDescent="0.25">
      <c r="A60" s="171" t="s">
        <v>12</v>
      </c>
      <c r="B60" s="577" t="s">
        <v>127</v>
      </c>
      <c r="C60" s="577"/>
      <c r="D60" s="577"/>
      <c r="E60" s="577"/>
      <c r="F60" s="577"/>
      <c r="G60" s="577"/>
      <c r="H60" s="577"/>
      <c r="I60" s="20" t="s">
        <v>126</v>
      </c>
    </row>
    <row r="61" spans="1:9" ht="13" x14ac:dyDescent="0.25">
      <c r="A61" s="171" t="s">
        <v>35</v>
      </c>
      <c r="B61" s="553" t="s">
        <v>65</v>
      </c>
      <c r="C61" s="553"/>
      <c r="D61" s="553"/>
      <c r="E61" s="553"/>
      <c r="F61" s="553"/>
      <c r="G61" s="553"/>
      <c r="H61" s="553"/>
      <c r="I61" s="20">
        <v>0</v>
      </c>
    </row>
    <row r="62" spans="1:9" ht="13" x14ac:dyDescent="0.25">
      <c r="A62" s="578" t="s">
        <v>125</v>
      </c>
      <c r="B62" s="578"/>
      <c r="C62" s="578"/>
      <c r="D62" s="578"/>
      <c r="E62" s="578"/>
      <c r="F62" s="578"/>
      <c r="G62" s="578"/>
      <c r="H62" s="578"/>
      <c r="I62" s="20">
        <f>SUM(I58:I61)</f>
        <v>5</v>
      </c>
    </row>
    <row r="63" spans="1:9" ht="18" x14ac:dyDescent="0.25">
      <c r="A63" s="579"/>
      <c r="B63" s="579"/>
      <c r="C63" s="579"/>
      <c r="D63" s="579"/>
      <c r="E63" s="579"/>
      <c r="F63" s="579"/>
      <c r="G63" s="579"/>
      <c r="H63" s="579"/>
      <c r="I63" s="579"/>
    </row>
    <row r="64" spans="1:9" x14ac:dyDescent="0.25">
      <c r="A64" s="564" t="s">
        <v>124</v>
      </c>
      <c r="B64" s="564"/>
      <c r="C64" s="564"/>
      <c r="D64" s="564"/>
      <c r="E64" s="564"/>
      <c r="F64" s="564"/>
      <c r="G64" s="564"/>
      <c r="H64" s="564"/>
      <c r="I64" s="564"/>
    </row>
    <row r="65" spans="1:9" ht="18" x14ac:dyDescent="0.25">
      <c r="A65" s="55"/>
      <c r="B65" s="54"/>
      <c r="C65" s="54"/>
      <c r="D65" s="54"/>
      <c r="E65" s="54"/>
      <c r="F65" s="54"/>
      <c r="G65" s="54"/>
      <c r="H65" s="54"/>
      <c r="I65" s="53"/>
    </row>
    <row r="66" spans="1:9" ht="13" x14ac:dyDescent="0.25">
      <c r="A66" s="568" t="s">
        <v>123</v>
      </c>
      <c r="B66" s="568"/>
      <c r="C66" s="568"/>
      <c r="D66" s="568"/>
      <c r="E66" s="568"/>
      <c r="F66" s="568"/>
      <c r="G66" s="568"/>
      <c r="H66" s="568"/>
      <c r="I66" s="568"/>
    </row>
    <row r="67" spans="1:9" ht="14" x14ac:dyDescent="0.25">
      <c r="A67" s="52" t="s">
        <v>76</v>
      </c>
      <c r="B67" s="554" t="s">
        <v>122</v>
      </c>
      <c r="C67" s="554"/>
      <c r="D67" s="554"/>
      <c r="E67" s="554"/>
      <c r="F67" s="554"/>
      <c r="G67" s="554"/>
      <c r="H67" s="179" t="s">
        <v>62</v>
      </c>
      <c r="I67" s="179" t="s">
        <v>16</v>
      </c>
    </row>
    <row r="68" spans="1:9" ht="13" x14ac:dyDescent="0.25">
      <c r="A68" s="50" t="s">
        <v>15</v>
      </c>
      <c r="B68" s="553" t="s">
        <v>121</v>
      </c>
      <c r="C68" s="553"/>
      <c r="D68" s="553"/>
      <c r="E68" s="553"/>
      <c r="F68" s="553"/>
      <c r="G68" s="553"/>
      <c r="H68" s="32">
        <v>0.2</v>
      </c>
      <c r="I68" s="49">
        <f>I40*20%</f>
        <v>121.02600000000001</v>
      </c>
    </row>
    <row r="69" spans="1:9" ht="13" x14ac:dyDescent="0.25">
      <c r="A69" s="50" t="s">
        <v>13</v>
      </c>
      <c r="B69" s="553" t="s">
        <v>120</v>
      </c>
      <c r="C69" s="553"/>
      <c r="D69" s="553"/>
      <c r="E69" s="553"/>
      <c r="F69" s="553"/>
      <c r="G69" s="553"/>
      <c r="H69" s="32"/>
      <c r="I69" s="49"/>
    </row>
    <row r="70" spans="1:9" ht="13" x14ac:dyDescent="0.25">
      <c r="A70" s="50" t="s">
        <v>12</v>
      </c>
      <c r="B70" s="553" t="s">
        <v>119</v>
      </c>
      <c r="C70" s="553"/>
      <c r="D70" s="553"/>
      <c r="E70" s="553"/>
      <c r="F70" s="553"/>
      <c r="G70" s="553"/>
      <c r="H70" s="32"/>
      <c r="I70" s="49"/>
    </row>
    <row r="71" spans="1:9" ht="13" x14ac:dyDescent="0.25">
      <c r="A71" s="50" t="s">
        <v>35</v>
      </c>
      <c r="B71" s="553" t="s">
        <v>118</v>
      </c>
      <c r="C71" s="553"/>
      <c r="D71" s="553"/>
      <c r="E71" s="553"/>
      <c r="F71" s="553"/>
      <c r="G71" s="553"/>
      <c r="H71" s="32"/>
      <c r="I71" s="49"/>
    </row>
    <row r="72" spans="1:9" ht="13" x14ac:dyDescent="0.25">
      <c r="A72" s="50" t="s">
        <v>32</v>
      </c>
      <c r="B72" s="553" t="s">
        <v>117</v>
      </c>
      <c r="C72" s="553"/>
      <c r="D72" s="553"/>
      <c r="E72" s="553"/>
      <c r="F72" s="553"/>
      <c r="G72" s="553"/>
      <c r="H72" s="32"/>
      <c r="I72" s="49"/>
    </row>
    <row r="73" spans="1:9" ht="13" x14ac:dyDescent="0.25">
      <c r="A73" s="50" t="s">
        <v>81</v>
      </c>
      <c r="B73" s="553" t="s">
        <v>116</v>
      </c>
      <c r="C73" s="553"/>
      <c r="D73" s="553"/>
      <c r="E73" s="553"/>
      <c r="F73" s="553"/>
      <c r="G73" s="553"/>
      <c r="H73" s="32">
        <v>0.08</v>
      </c>
      <c r="I73" s="49">
        <f>I40*8%</f>
        <v>48.410400000000003</v>
      </c>
    </row>
    <row r="74" spans="1:9" ht="13" x14ac:dyDescent="0.25">
      <c r="A74" s="50" t="s">
        <v>79</v>
      </c>
      <c r="B74" s="553" t="s">
        <v>115</v>
      </c>
      <c r="C74" s="553"/>
      <c r="D74" s="553"/>
      <c r="E74" s="553"/>
      <c r="F74" s="553"/>
      <c r="G74" s="553"/>
      <c r="H74" s="32">
        <v>0.03</v>
      </c>
      <c r="I74" s="49">
        <f>I40*3%</f>
        <v>18.1539</v>
      </c>
    </row>
    <row r="75" spans="1:9" ht="13" x14ac:dyDescent="0.25">
      <c r="A75" s="50" t="s">
        <v>114</v>
      </c>
      <c r="B75" s="553" t="s">
        <v>113</v>
      </c>
      <c r="C75" s="553"/>
      <c r="D75" s="553"/>
      <c r="E75" s="553"/>
      <c r="F75" s="553"/>
      <c r="G75" s="553"/>
      <c r="H75" s="32"/>
      <c r="I75" s="49"/>
    </row>
    <row r="76" spans="1:9" ht="13" x14ac:dyDescent="0.25">
      <c r="A76" s="578" t="s">
        <v>47</v>
      </c>
      <c r="B76" s="578"/>
      <c r="C76" s="578"/>
      <c r="D76" s="578"/>
      <c r="E76" s="578"/>
      <c r="F76" s="578"/>
      <c r="G76" s="578"/>
      <c r="H76" s="32">
        <f>SUM(H68:H75)</f>
        <v>0.31000000000000005</v>
      </c>
      <c r="I76" s="25">
        <f>SUM(I68:I75)</f>
        <v>187.59030000000001</v>
      </c>
    </row>
    <row r="77" spans="1:9" ht="13" x14ac:dyDescent="0.25">
      <c r="A77" s="181"/>
      <c r="B77" s="47"/>
      <c r="C77" s="47"/>
      <c r="D77" s="47"/>
      <c r="E77" s="47"/>
      <c r="F77" s="47"/>
      <c r="G77" s="47"/>
      <c r="H77" s="46"/>
      <c r="I77" s="45"/>
    </row>
    <row r="78" spans="1:9" ht="13" x14ac:dyDescent="0.25">
      <c r="A78" s="553" t="s">
        <v>112</v>
      </c>
      <c r="B78" s="553"/>
      <c r="C78" s="553"/>
      <c r="D78" s="553"/>
      <c r="E78" s="553"/>
      <c r="F78" s="553"/>
      <c r="G78" s="553"/>
      <c r="H78" s="553"/>
      <c r="I78" s="553"/>
    </row>
    <row r="79" spans="1:9" ht="13" x14ac:dyDescent="0.25">
      <c r="A79" s="560"/>
      <c r="B79" s="560"/>
      <c r="C79" s="560"/>
      <c r="D79" s="560"/>
      <c r="E79" s="560"/>
      <c r="F79" s="560"/>
      <c r="G79" s="560"/>
      <c r="H79" s="560"/>
      <c r="I79" s="560"/>
    </row>
    <row r="80" spans="1:9" ht="14" x14ac:dyDescent="0.25">
      <c r="A80" s="554" t="s">
        <v>111</v>
      </c>
      <c r="B80" s="554"/>
      <c r="C80" s="554"/>
      <c r="D80" s="554"/>
      <c r="E80" s="554"/>
      <c r="F80" s="554"/>
      <c r="G80" s="554"/>
      <c r="H80" s="554"/>
      <c r="I80" s="554"/>
    </row>
    <row r="81" spans="1:9" ht="14" x14ac:dyDescent="0.25">
      <c r="A81" s="178" t="s">
        <v>74</v>
      </c>
      <c r="B81" s="554" t="s">
        <v>110</v>
      </c>
      <c r="C81" s="554"/>
      <c r="D81" s="554"/>
      <c r="E81" s="554"/>
      <c r="F81" s="554"/>
      <c r="G81" s="554"/>
      <c r="H81" s="554"/>
      <c r="I81" s="178" t="s">
        <v>16</v>
      </c>
    </row>
    <row r="82" spans="1:9" ht="13" x14ac:dyDescent="0.25">
      <c r="A82" s="171" t="s">
        <v>15</v>
      </c>
      <c r="B82" s="553" t="s">
        <v>109</v>
      </c>
      <c r="C82" s="553"/>
      <c r="D82" s="553"/>
      <c r="E82" s="553"/>
      <c r="F82" s="553"/>
      <c r="G82" s="553"/>
      <c r="H82" s="553"/>
      <c r="I82" s="25">
        <f>I40*8.33%</f>
        <v>50.407328999999997</v>
      </c>
    </row>
    <row r="83" spans="1:9" ht="13" x14ac:dyDescent="0.25">
      <c r="A83" s="171" t="s">
        <v>13</v>
      </c>
      <c r="B83" s="553" t="s">
        <v>108</v>
      </c>
      <c r="C83" s="553"/>
      <c r="D83" s="553"/>
      <c r="E83" s="553"/>
      <c r="F83" s="553"/>
      <c r="G83" s="553"/>
      <c r="H83" s="553"/>
      <c r="I83" s="44">
        <f>I40*2.78%</f>
        <v>16.822613999999998</v>
      </c>
    </row>
    <row r="84" spans="1:9" ht="13" x14ac:dyDescent="0.25">
      <c r="A84" s="578" t="s">
        <v>80</v>
      </c>
      <c r="B84" s="578"/>
      <c r="C84" s="578"/>
      <c r="D84" s="578"/>
      <c r="E84" s="578"/>
      <c r="F84" s="578"/>
      <c r="G84" s="578"/>
      <c r="H84" s="578"/>
      <c r="I84" s="44">
        <f>SUM(I82:I83)</f>
        <v>67.229942999999992</v>
      </c>
    </row>
    <row r="85" spans="1:9" ht="13" x14ac:dyDescent="0.25">
      <c r="A85" s="171" t="s">
        <v>12</v>
      </c>
      <c r="B85" s="553" t="s">
        <v>107</v>
      </c>
      <c r="C85" s="553"/>
      <c r="D85" s="553"/>
      <c r="E85" s="553"/>
      <c r="F85" s="553"/>
      <c r="G85" s="553"/>
      <c r="H85" s="553"/>
      <c r="I85" s="177">
        <f>ROUND(H76*I84,2)</f>
        <v>20.84</v>
      </c>
    </row>
    <row r="86" spans="1:9" ht="13" x14ac:dyDescent="0.25">
      <c r="A86" s="578" t="s">
        <v>47</v>
      </c>
      <c r="B86" s="578"/>
      <c r="C86" s="578"/>
      <c r="D86" s="578"/>
      <c r="E86" s="578"/>
      <c r="F86" s="578"/>
      <c r="G86" s="578"/>
      <c r="H86" s="578"/>
      <c r="I86" s="44">
        <f>SUM(I84:I85)</f>
        <v>88.069942999999995</v>
      </c>
    </row>
    <row r="87" spans="1:9" ht="13" x14ac:dyDescent="0.25">
      <c r="A87" s="580"/>
      <c r="B87" s="580"/>
      <c r="C87" s="580"/>
      <c r="D87" s="580"/>
      <c r="E87" s="580"/>
      <c r="F87" s="580"/>
      <c r="G87" s="580"/>
      <c r="H87" s="580"/>
      <c r="I87" s="580"/>
    </row>
    <row r="88" spans="1:9" ht="14" x14ac:dyDescent="0.25">
      <c r="A88" s="554" t="s">
        <v>106</v>
      </c>
      <c r="B88" s="554"/>
      <c r="C88" s="554"/>
      <c r="D88" s="554"/>
      <c r="E88" s="554"/>
      <c r="F88" s="554"/>
      <c r="G88" s="554"/>
      <c r="H88" s="554"/>
      <c r="I88" s="554"/>
    </row>
    <row r="89" spans="1:9" ht="14" x14ac:dyDescent="0.25">
      <c r="A89" s="178" t="s">
        <v>72</v>
      </c>
      <c r="B89" s="581" t="s">
        <v>105</v>
      </c>
      <c r="C89" s="581"/>
      <c r="D89" s="581"/>
      <c r="E89" s="581"/>
      <c r="F89" s="581"/>
      <c r="G89" s="581"/>
      <c r="H89" s="581"/>
      <c r="I89" s="178" t="s">
        <v>16</v>
      </c>
    </row>
    <row r="90" spans="1:9" ht="13" x14ac:dyDescent="0.25">
      <c r="A90" s="171" t="s">
        <v>15</v>
      </c>
      <c r="B90" s="553" t="s">
        <v>105</v>
      </c>
      <c r="C90" s="553"/>
      <c r="D90" s="553"/>
      <c r="E90" s="553"/>
      <c r="F90" s="553"/>
      <c r="G90" s="553"/>
      <c r="H90" s="553"/>
      <c r="I90" s="71">
        <f xml:space="preserve"> I40*0.07%</f>
        <v>0.42359100000000005</v>
      </c>
    </row>
    <row r="91" spans="1:9" ht="13" x14ac:dyDescent="0.25">
      <c r="A91" s="171" t="s">
        <v>13</v>
      </c>
      <c r="B91" s="553" t="s">
        <v>103</v>
      </c>
      <c r="C91" s="553"/>
      <c r="D91" s="553"/>
      <c r="E91" s="553"/>
      <c r="F91" s="553"/>
      <c r="G91" s="553"/>
      <c r="H91" s="553"/>
      <c r="I91" s="25">
        <f>ROUND(H76*I90,2)</f>
        <v>0.13</v>
      </c>
    </row>
    <row r="92" spans="1:9" ht="13" x14ac:dyDescent="0.25">
      <c r="A92" s="578" t="s">
        <v>47</v>
      </c>
      <c r="B92" s="578"/>
      <c r="C92" s="578"/>
      <c r="D92" s="578"/>
      <c r="E92" s="578"/>
      <c r="F92" s="578"/>
      <c r="G92" s="578"/>
      <c r="H92" s="578"/>
      <c r="I92" s="25">
        <f>SUM(I90:I91)</f>
        <v>0.55359100000000006</v>
      </c>
    </row>
    <row r="93" spans="1:9" ht="14" x14ac:dyDescent="0.25">
      <c r="A93" s="581" t="s">
        <v>102</v>
      </c>
      <c r="B93" s="581"/>
      <c r="C93" s="581"/>
      <c r="D93" s="581"/>
      <c r="E93" s="581"/>
      <c r="F93" s="581"/>
      <c r="G93" s="581"/>
      <c r="H93" s="581"/>
      <c r="I93" s="581"/>
    </row>
    <row r="94" spans="1:9" ht="14" x14ac:dyDescent="0.25">
      <c r="A94" s="178" t="s">
        <v>70</v>
      </c>
      <c r="B94" s="581" t="s">
        <v>101</v>
      </c>
      <c r="C94" s="581"/>
      <c r="D94" s="581"/>
      <c r="E94" s="581"/>
      <c r="F94" s="581"/>
      <c r="G94" s="581"/>
      <c r="H94" s="581"/>
      <c r="I94" s="178" t="s">
        <v>16</v>
      </c>
    </row>
    <row r="95" spans="1:9" ht="13" x14ac:dyDescent="0.25">
      <c r="A95" s="171" t="s">
        <v>15</v>
      </c>
      <c r="B95" s="577" t="s">
        <v>100</v>
      </c>
      <c r="C95" s="577"/>
      <c r="D95" s="577"/>
      <c r="E95" s="577"/>
      <c r="F95" s="577"/>
      <c r="G95" s="577"/>
      <c r="H95" s="577"/>
      <c r="I95" s="72">
        <f>I40*0.42%</f>
        <v>2.5415459999999999</v>
      </c>
    </row>
    <row r="96" spans="1:9" ht="13" x14ac:dyDescent="0.25">
      <c r="A96" s="171" t="s">
        <v>13</v>
      </c>
      <c r="B96" s="577" t="s">
        <v>99</v>
      </c>
      <c r="C96" s="577"/>
      <c r="D96" s="577"/>
      <c r="E96" s="577"/>
      <c r="F96" s="577"/>
      <c r="G96" s="577"/>
      <c r="H96" s="577"/>
      <c r="I96" s="25">
        <f>I40*0.03%</f>
        <v>0.18153899999999998</v>
      </c>
    </row>
    <row r="97" spans="1:9" ht="13" x14ac:dyDescent="0.25">
      <c r="A97" s="171" t="s">
        <v>98</v>
      </c>
      <c r="B97" s="577" t="s">
        <v>97</v>
      </c>
      <c r="C97" s="577"/>
      <c r="D97" s="577"/>
      <c r="E97" s="577"/>
      <c r="F97" s="577"/>
      <c r="G97" s="577"/>
      <c r="H97" s="577"/>
      <c r="I97" s="25">
        <f>ROUND((0.08*0.4*0.05)*I40,2)</f>
        <v>0.97</v>
      </c>
    </row>
    <row r="98" spans="1:9" ht="13" x14ac:dyDescent="0.25">
      <c r="A98" s="171" t="s">
        <v>96</v>
      </c>
      <c r="B98" s="553" t="s">
        <v>95</v>
      </c>
      <c r="C98" s="553"/>
      <c r="D98" s="553"/>
      <c r="E98" s="553"/>
      <c r="F98" s="553"/>
      <c r="G98" s="553"/>
      <c r="H98" s="553"/>
      <c r="I98" s="71">
        <f>ROUND((1*0.08*0.1*0.05)*I40,2)</f>
        <v>0.24</v>
      </c>
    </row>
    <row r="99" spans="1:9" ht="13" x14ac:dyDescent="0.25">
      <c r="A99" s="171" t="s">
        <v>35</v>
      </c>
      <c r="B99" s="553" t="s">
        <v>190</v>
      </c>
      <c r="C99" s="553"/>
      <c r="D99" s="553"/>
      <c r="E99" s="553"/>
      <c r="F99" s="553"/>
      <c r="G99" s="553"/>
      <c r="H99" s="553"/>
      <c r="I99" s="25">
        <f xml:space="preserve"> I40*1.94%</f>
        <v>11.739522000000001</v>
      </c>
    </row>
    <row r="100" spans="1:9" ht="13" x14ac:dyDescent="0.25">
      <c r="A100" s="171" t="s">
        <v>32</v>
      </c>
      <c r="B100" s="577" t="s">
        <v>93</v>
      </c>
      <c r="C100" s="577"/>
      <c r="D100" s="577"/>
      <c r="E100" s="577"/>
      <c r="F100" s="577"/>
      <c r="G100" s="577"/>
      <c r="H100" s="577"/>
      <c r="I100" s="25">
        <f>I99*36.8%</f>
        <v>4.3201440959999999</v>
      </c>
    </row>
    <row r="101" spans="1:9" ht="13" x14ac:dyDescent="0.25">
      <c r="A101" s="171" t="s">
        <v>92</v>
      </c>
      <c r="B101" s="577" t="s">
        <v>91</v>
      </c>
      <c r="C101" s="577"/>
      <c r="D101" s="577"/>
      <c r="E101" s="577"/>
      <c r="F101" s="577"/>
      <c r="G101" s="577"/>
      <c r="H101" s="577"/>
      <c r="I101" s="25">
        <f>ROUND(1*0.08*0.4*I40,2)</f>
        <v>19.36</v>
      </c>
    </row>
    <row r="102" spans="1:9" ht="13" x14ac:dyDescent="0.25">
      <c r="A102" s="171" t="s">
        <v>90</v>
      </c>
      <c r="B102" s="553" t="s">
        <v>89</v>
      </c>
      <c r="C102" s="553"/>
      <c r="D102" s="553"/>
      <c r="E102" s="553"/>
      <c r="F102" s="553"/>
      <c r="G102" s="553"/>
      <c r="H102" s="553"/>
      <c r="I102" s="25">
        <f>ROUND(1*0.08*0.1*I40,2)</f>
        <v>4.84</v>
      </c>
    </row>
    <row r="103" spans="1:9" ht="13" x14ac:dyDescent="0.25">
      <c r="A103" s="578" t="s">
        <v>47</v>
      </c>
      <c r="B103" s="578"/>
      <c r="C103" s="578"/>
      <c r="D103" s="578"/>
      <c r="E103" s="578"/>
      <c r="F103" s="578"/>
      <c r="G103" s="578"/>
      <c r="H103" s="578"/>
      <c r="I103" s="25">
        <f>SUM(I95:I102)</f>
        <v>44.192751095999995</v>
      </c>
    </row>
    <row r="104" spans="1:9" ht="14" x14ac:dyDescent="0.25">
      <c r="A104" s="554" t="s">
        <v>88</v>
      </c>
      <c r="B104" s="554"/>
      <c r="C104" s="554"/>
      <c r="D104" s="554"/>
      <c r="E104" s="554"/>
      <c r="F104" s="554"/>
      <c r="G104" s="554"/>
      <c r="H104" s="554"/>
      <c r="I104" s="554"/>
    </row>
    <row r="105" spans="1:9" ht="14" x14ac:dyDescent="0.3">
      <c r="A105" s="41" t="s">
        <v>68</v>
      </c>
      <c r="B105" s="581" t="s">
        <v>87</v>
      </c>
      <c r="C105" s="581"/>
      <c r="D105" s="581"/>
      <c r="E105" s="581"/>
      <c r="F105" s="581"/>
      <c r="G105" s="581"/>
      <c r="H105" s="581"/>
      <c r="I105" s="41" t="s">
        <v>16</v>
      </c>
    </row>
    <row r="106" spans="1:9" ht="13" x14ac:dyDescent="0.3">
      <c r="A106" s="169" t="s">
        <v>15</v>
      </c>
      <c r="B106" s="577" t="s">
        <v>86</v>
      </c>
      <c r="C106" s="577"/>
      <c r="D106" s="577"/>
      <c r="E106" s="577"/>
      <c r="F106" s="577"/>
      <c r="G106" s="577"/>
      <c r="H106" s="577"/>
      <c r="I106" s="25">
        <f>I40*8.33%</f>
        <v>50.407328999999997</v>
      </c>
    </row>
    <row r="107" spans="1:9" ht="13" x14ac:dyDescent="0.3">
      <c r="A107" s="169" t="s">
        <v>13</v>
      </c>
      <c r="B107" s="577" t="s">
        <v>191</v>
      </c>
      <c r="C107" s="577"/>
      <c r="D107" s="577"/>
      <c r="E107" s="577"/>
      <c r="F107" s="577"/>
      <c r="G107" s="577"/>
      <c r="H107" s="577"/>
      <c r="I107" s="40">
        <f>I40*1%</f>
        <v>6.0513000000000003</v>
      </c>
    </row>
    <row r="108" spans="1:9" ht="13" x14ac:dyDescent="0.3">
      <c r="A108" s="169" t="s">
        <v>12</v>
      </c>
      <c r="B108" s="577" t="s">
        <v>180</v>
      </c>
      <c r="C108" s="577"/>
      <c r="D108" s="577"/>
      <c r="E108" s="577"/>
      <c r="F108" s="577"/>
      <c r="G108" s="577"/>
      <c r="H108" s="577"/>
      <c r="I108" s="40">
        <f>I40*0.02%</f>
        <v>0.12102600000000001</v>
      </c>
    </row>
    <row r="109" spans="1:9" ht="13" x14ac:dyDescent="0.3">
      <c r="A109" s="169" t="s">
        <v>35</v>
      </c>
      <c r="B109" s="577" t="s">
        <v>192</v>
      </c>
      <c r="C109" s="577"/>
      <c r="D109" s="577"/>
      <c r="E109" s="577"/>
      <c r="F109" s="577"/>
      <c r="G109" s="577"/>
      <c r="H109" s="577"/>
      <c r="I109" s="40">
        <f>I40*0.05%</f>
        <v>0.30256500000000003</v>
      </c>
    </row>
    <row r="110" spans="1:9" ht="13" x14ac:dyDescent="0.3">
      <c r="A110" s="169" t="s">
        <v>32</v>
      </c>
      <c r="B110" s="577" t="s">
        <v>193</v>
      </c>
      <c r="C110" s="577"/>
      <c r="D110" s="577"/>
      <c r="E110" s="577"/>
      <c r="F110" s="577"/>
      <c r="G110" s="577"/>
      <c r="H110" s="577"/>
      <c r="I110" s="37">
        <f>I40*0.28%</f>
        <v>1.6943640000000002</v>
      </c>
    </row>
    <row r="111" spans="1:9" ht="13" x14ac:dyDescent="0.3">
      <c r="A111" s="169" t="s">
        <v>81</v>
      </c>
      <c r="B111" s="577" t="s">
        <v>65</v>
      </c>
      <c r="C111" s="577"/>
      <c r="D111" s="577"/>
      <c r="E111" s="577"/>
      <c r="F111" s="577"/>
      <c r="G111" s="577"/>
      <c r="H111" s="577"/>
      <c r="I111" s="37"/>
    </row>
    <row r="112" spans="1:9" ht="13" x14ac:dyDescent="0.3">
      <c r="A112" s="578" t="s">
        <v>80</v>
      </c>
      <c r="B112" s="578"/>
      <c r="C112" s="578"/>
      <c r="D112" s="578"/>
      <c r="E112" s="578"/>
      <c r="F112" s="578"/>
      <c r="G112" s="578"/>
      <c r="H112" s="578"/>
      <c r="I112" s="37">
        <f>SUM(I106:I111)</f>
        <v>58.576583999999997</v>
      </c>
    </row>
    <row r="113" spans="1:9" ht="13" x14ac:dyDescent="0.3">
      <c r="A113" s="172" t="s">
        <v>79</v>
      </c>
      <c r="B113" s="577" t="s">
        <v>78</v>
      </c>
      <c r="C113" s="577"/>
      <c r="D113" s="577"/>
      <c r="E113" s="577"/>
      <c r="F113" s="577"/>
      <c r="G113" s="577"/>
      <c r="H113" s="577"/>
      <c r="I113" s="37">
        <f>ROUND(H76*I112,2)</f>
        <v>18.16</v>
      </c>
    </row>
    <row r="114" spans="1:9" ht="13" x14ac:dyDescent="0.25">
      <c r="A114" s="578" t="s">
        <v>47</v>
      </c>
      <c r="B114" s="578"/>
      <c r="C114" s="578"/>
      <c r="D114" s="578"/>
      <c r="E114" s="578"/>
      <c r="F114" s="578"/>
      <c r="G114" s="578"/>
      <c r="H114" s="578"/>
      <c r="I114" s="25">
        <f>SUM(I112:I113)</f>
        <v>76.736583999999993</v>
      </c>
    </row>
    <row r="115" spans="1:9" ht="14" x14ac:dyDescent="0.25">
      <c r="A115" s="581" t="s">
        <v>77</v>
      </c>
      <c r="B115" s="581"/>
      <c r="C115" s="581"/>
      <c r="D115" s="581"/>
      <c r="E115" s="581"/>
      <c r="F115" s="581"/>
      <c r="G115" s="581"/>
      <c r="H115" s="581"/>
      <c r="I115" s="581"/>
    </row>
    <row r="116" spans="1:9" ht="14" x14ac:dyDescent="0.25">
      <c r="A116" s="178">
        <v>4</v>
      </c>
      <c r="B116" s="554" t="s">
        <v>34</v>
      </c>
      <c r="C116" s="554"/>
      <c r="D116" s="554"/>
      <c r="E116" s="554"/>
      <c r="F116" s="554"/>
      <c r="G116" s="554"/>
      <c r="H116" s="554"/>
      <c r="I116" s="178" t="s">
        <v>16</v>
      </c>
    </row>
    <row r="117" spans="1:9" ht="13" x14ac:dyDescent="0.25">
      <c r="A117" s="171" t="s">
        <v>76</v>
      </c>
      <c r="B117" s="553" t="s">
        <v>75</v>
      </c>
      <c r="C117" s="553"/>
      <c r="D117" s="553"/>
      <c r="E117" s="553"/>
      <c r="F117" s="553"/>
      <c r="G117" s="553"/>
      <c r="H117" s="553"/>
      <c r="I117" s="25">
        <f>I76</f>
        <v>187.59030000000001</v>
      </c>
    </row>
    <row r="118" spans="1:9" ht="13" x14ac:dyDescent="0.25">
      <c r="A118" s="171" t="s">
        <v>74</v>
      </c>
      <c r="B118" s="553" t="s">
        <v>73</v>
      </c>
      <c r="C118" s="553"/>
      <c r="D118" s="553"/>
      <c r="E118" s="553"/>
      <c r="F118" s="553"/>
      <c r="G118" s="553"/>
      <c r="H118" s="553"/>
      <c r="I118" s="25">
        <f>I86</f>
        <v>88.069942999999995</v>
      </c>
    </row>
    <row r="119" spans="1:9" ht="13" x14ac:dyDescent="0.25">
      <c r="A119" s="171" t="s">
        <v>72</v>
      </c>
      <c r="B119" s="553" t="s">
        <v>71</v>
      </c>
      <c r="C119" s="553"/>
      <c r="D119" s="553"/>
      <c r="E119" s="553"/>
      <c r="F119" s="553"/>
      <c r="G119" s="553"/>
      <c r="H119" s="553"/>
      <c r="I119" s="25">
        <f>I92</f>
        <v>0.55359100000000006</v>
      </c>
    </row>
    <row r="120" spans="1:9" ht="13" x14ac:dyDescent="0.25">
      <c r="A120" s="171" t="s">
        <v>70</v>
      </c>
      <c r="B120" s="553" t="s">
        <v>69</v>
      </c>
      <c r="C120" s="553"/>
      <c r="D120" s="553"/>
      <c r="E120" s="553"/>
      <c r="F120" s="553"/>
      <c r="G120" s="553"/>
      <c r="H120" s="553"/>
      <c r="I120" s="25">
        <f>I103</f>
        <v>44.192751095999995</v>
      </c>
    </row>
    <row r="121" spans="1:9" ht="13" x14ac:dyDescent="0.25">
      <c r="A121" s="171" t="s">
        <v>68</v>
      </c>
      <c r="B121" s="553" t="s">
        <v>67</v>
      </c>
      <c r="C121" s="553"/>
      <c r="D121" s="553"/>
      <c r="E121" s="553"/>
      <c r="F121" s="553"/>
      <c r="G121" s="553"/>
      <c r="H121" s="553"/>
      <c r="I121" s="25">
        <f>I114</f>
        <v>76.736583999999993</v>
      </c>
    </row>
    <row r="122" spans="1:9" ht="13" x14ac:dyDescent="0.25">
      <c r="A122" s="171" t="s">
        <v>66</v>
      </c>
      <c r="B122" s="553" t="s">
        <v>65</v>
      </c>
      <c r="C122" s="553"/>
      <c r="D122" s="553"/>
      <c r="E122" s="553"/>
      <c r="F122" s="553"/>
      <c r="G122" s="553"/>
      <c r="H122" s="553"/>
      <c r="I122" s="25"/>
    </row>
    <row r="123" spans="1:9" ht="13" x14ac:dyDescent="0.25">
      <c r="A123" s="578" t="s">
        <v>47</v>
      </c>
      <c r="B123" s="578"/>
      <c r="C123" s="578"/>
      <c r="D123" s="578"/>
      <c r="E123" s="578"/>
      <c r="F123" s="578"/>
      <c r="G123" s="578"/>
      <c r="H123" s="578"/>
      <c r="I123" s="25">
        <f>SUM(I117:I122)</f>
        <v>397.14316909600001</v>
      </c>
    </row>
    <row r="124" spans="1:9" ht="13" x14ac:dyDescent="0.25">
      <c r="A124" s="560" t="s">
        <v>64</v>
      </c>
      <c r="B124" s="560"/>
      <c r="C124" s="560"/>
      <c r="D124" s="560"/>
      <c r="E124" s="560"/>
      <c r="F124" s="560"/>
      <c r="G124" s="560"/>
      <c r="H124" s="560"/>
      <c r="I124" s="560"/>
    </row>
    <row r="125" spans="1:9" ht="14" x14ac:dyDescent="0.25">
      <c r="A125" s="178">
        <v>5</v>
      </c>
      <c r="B125" s="581" t="s">
        <v>63</v>
      </c>
      <c r="C125" s="581"/>
      <c r="D125" s="581"/>
      <c r="E125" s="581"/>
      <c r="F125" s="581"/>
      <c r="G125" s="581"/>
      <c r="H125" s="178" t="s">
        <v>62</v>
      </c>
      <c r="I125" s="34" t="s">
        <v>16</v>
      </c>
    </row>
    <row r="126" spans="1:9" ht="13" x14ac:dyDescent="0.25">
      <c r="A126" s="624" t="s">
        <v>61</v>
      </c>
      <c r="B126" s="624"/>
      <c r="C126" s="624"/>
      <c r="D126" s="624"/>
      <c r="E126" s="624"/>
      <c r="F126" s="624"/>
      <c r="G126" s="624"/>
      <c r="H126" s="33" t="s">
        <v>49</v>
      </c>
      <c r="I126" s="23">
        <f>SUM(I40+I52+I62+I123)</f>
        <v>1268.5231690959999</v>
      </c>
    </row>
    <row r="127" spans="1:9" ht="13" x14ac:dyDescent="0.25">
      <c r="A127" s="171" t="s">
        <v>15</v>
      </c>
      <c r="B127" s="574" t="s">
        <v>60</v>
      </c>
      <c r="C127" s="622"/>
      <c r="D127" s="622"/>
      <c r="E127" s="622"/>
      <c r="F127" s="622"/>
      <c r="G127" s="623"/>
      <c r="H127" s="32"/>
      <c r="I127" s="25">
        <v>100</v>
      </c>
    </row>
    <row r="128" spans="1:9" ht="13" x14ac:dyDescent="0.25">
      <c r="A128" s="624" t="s">
        <v>59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SUM(I40+I52+I62+I123+I127)</f>
        <v>1368.5231690959999</v>
      </c>
    </row>
    <row r="129" spans="1:9" ht="13" x14ac:dyDescent="0.25">
      <c r="A129" s="171" t="s">
        <v>13</v>
      </c>
      <c r="B129" s="574" t="s">
        <v>58</v>
      </c>
      <c r="C129" s="622"/>
      <c r="D129" s="622"/>
      <c r="E129" s="622"/>
      <c r="F129" s="622"/>
      <c r="G129" s="623"/>
      <c r="H129" s="32"/>
      <c r="I129" s="25">
        <v>135.96</v>
      </c>
    </row>
    <row r="130" spans="1:9" ht="13" x14ac:dyDescent="0.25">
      <c r="A130" s="624" t="s">
        <v>57</v>
      </c>
      <c r="B130" s="624"/>
      <c r="C130" s="624"/>
      <c r="D130" s="624"/>
      <c r="E130" s="624"/>
      <c r="F130" s="624"/>
      <c r="G130" s="624"/>
      <c r="H130" s="31" t="s">
        <v>49</v>
      </c>
      <c r="I130" s="23">
        <f>SUM(I40+I52+I62+I123+I127+I129)</f>
        <v>1504.483169096</v>
      </c>
    </row>
    <row r="131" spans="1:9" ht="13" x14ac:dyDescent="0.25">
      <c r="A131" s="171" t="s">
        <v>12</v>
      </c>
      <c r="B131" s="577" t="s">
        <v>56</v>
      </c>
      <c r="C131" s="577"/>
      <c r="D131" s="577"/>
      <c r="E131" s="577"/>
      <c r="F131" s="577"/>
      <c r="G131" s="577"/>
      <c r="H131" s="30" t="s">
        <v>49</v>
      </c>
      <c r="I131" s="28"/>
    </row>
    <row r="132" spans="1:9" ht="13" x14ac:dyDescent="0.25">
      <c r="A132" s="171"/>
      <c r="B132" s="577" t="s">
        <v>55</v>
      </c>
      <c r="C132" s="577"/>
      <c r="D132" s="577"/>
      <c r="E132" s="577"/>
      <c r="F132" s="577"/>
      <c r="G132" s="577"/>
      <c r="H132" s="30" t="s">
        <v>49</v>
      </c>
      <c r="I132" s="28" t="s">
        <v>49</v>
      </c>
    </row>
    <row r="133" spans="1:9" ht="13" x14ac:dyDescent="0.25">
      <c r="A133" s="171"/>
      <c r="B133" s="625" t="s">
        <v>234</v>
      </c>
      <c r="C133" s="583"/>
      <c r="D133" s="583"/>
      <c r="E133" s="583"/>
      <c r="F133" s="583"/>
      <c r="G133" s="583"/>
      <c r="H133" s="26">
        <v>1.95E-2</v>
      </c>
      <c r="I133" s="25">
        <f>I156*H133</f>
        <v>31.784804999999999</v>
      </c>
    </row>
    <row r="134" spans="1:9" ht="13" x14ac:dyDescent="0.25">
      <c r="A134" s="171"/>
      <c r="B134" s="625" t="s">
        <v>235</v>
      </c>
      <c r="C134" s="583"/>
      <c r="D134" s="583"/>
      <c r="E134" s="583"/>
      <c r="F134" s="583"/>
      <c r="G134" s="583"/>
      <c r="H134" s="26">
        <v>2.3999999999999998E-3</v>
      </c>
      <c r="I134" s="25">
        <f>I156*H134</f>
        <v>3.9119759999999997</v>
      </c>
    </row>
    <row r="135" spans="1:9" ht="13" x14ac:dyDescent="0.25">
      <c r="A135" s="171"/>
      <c r="B135" s="582" t="s">
        <v>236</v>
      </c>
      <c r="C135" s="582"/>
      <c r="D135" s="582"/>
      <c r="E135" s="582"/>
      <c r="F135" s="582"/>
      <c r="G135" s="582"/>
      <c r="H135" s="29">
        <v>2.01E-2</v>
      </c>
      <c r="I135" s="28">
        <f>I156*H135</f>
        <v>32.762799000000001</v>
      </c>
    </row>
    <row r="136" spans="1:9" ht="13" x14ac:dyDescent="0.25">
      <c r="A136" s="171"/>
      <c r="B136" s="584" t="s">
        <v>51</v>
      </c>
      <c r="C136" s="584"/>
      <c r="D136" s="584"/>
      <c r="E136" s="584"/>
      <c r="F136" s="584"/>
      <c r="G136" s="584"/>
      <c r="H136" s="29" t="s">
        <v>49</v>
      </c>
      <c r="I136" s="28" t="s">
        <v>49</v>
      </c>
    </row>
    <row r="137" spans="1:9" ht="13" x14ac:dyDescent="0.25">
      <c r="A137" s="171"/>
      <c r="B137" s="573" t="s">
        <v>50</v>
      </c>
      <c r="C137" s="573"/>
      <c r="D137" s="573"/>
      <c r="E137" s="573"/>
      <c r="F137" s="573"/>
      <c r="G137" s="573"/>
      <c r="H137" s="29" t="s">
        <v>49</v>
      </c>
      <c r="I137" s="28" t="s">
        <v>49</v>
      </c>
    </row>
    <row r="138" spans="1:9" ht="13" x14ac:dyDescent="0.25">
      <c r="A138" s="171"/>
      <c r="B138" s="625" t="s">
        <v>228</v>
      </c>
      <c r="C138" s="583"/>
      <c r="D138" s="583"/>
      <c r="E138" s="583"/>
      <c r="F138" s="583"/>
      <c r="G138" s="583"/>
      <c r="H138" s="26">
        <v>3.5000000000000003E-2</v>
      </c>
      <c r="I138" s="25">
        <f>I156*H138</f>
        <v>57.049650000000007</v>
      </c>
    </row>
    <row r="139" spans="1:9" ht="13" x14ac:dyDescent="0.25">
      <c r="A139" s="578" t="s">
        <v>248</v>
      </c>
      <c r="B139" s="578"/>
      <c r="C139" s="578"/>
      <c r="D139" s="578"/>
      <c r="E139" s="578"/>
      <c r="F139" s="578"/>
      <c r="G139" s="578"/>
      <c r="H139" s="578"/>
      <c r="I139" s="25">
        <f>I141+I127+I129</f>
        <v>361.46923000000004</v>
      </c>
    </row>
    <row r="140" spans="1:9" ht="13" x14ac:dyDescent="0.25">
      <c r="A140" s="578"/>
      <c r="B140" s="578"/>
      <c r="C140" s="578"/>
      <c r="D140" s="578"/>
      <c r="E140" s="578"/>
      <c r="F140" s="578"/>
      <c r="G140" s="578"/>
      <c r="H140" s="578"/>
      <c r="I140" s="578"/>
    </row>
    <row r="141" spans="1:9" ht="13" x14ac:dyDescent="0.25">
      <c r="A141" s="589" t="s">
        <v>46</v>
      </c>
      <c r="B141" s="589"/>
      <c r="C141" s="589"/>
      <c r="D141" s="589"/>
      <c r="E141" s="589"/>
      <c r="F141" s="589"/>
      <c r="G141" s="589"/>
      <c r="H141" s="24">
        <f>SUM(H133:H138)</f>
        <v>7.6999999999999999E-2</v>
      </c>
      <c r="I141" s="23">
        <f>SUM(I133:I138)</f>
        <v>125.50923</v>
      </c>
    </row>
    <row r="142" spans="1:9" x14ac:dyDescent="0.25">
      <c r="A142" s="590" t="s">
        <v>45</v>
      </c>
      <c r="B142" s="590"/>
      <c r="C142" s="591" t="s">
        <v>44</v>
      </c>
      <c r="D142" s="591"/>
      <c r="E142" s="591"/>
      <c r="F142" s="591"/>
      <c r="G142" s="591"/>
      <c r="H142" s="591"/>
      <c r="I142" s="591"/>
    </row>
    <row r="143" spans="1:9" x14ac:dyDescent="0.25">
      <c r="A143" s="590"/>
      <c r="B143" s="590"/>
      <c r="C143" s="592" t="s">
        <v>43</v>
      </c>
      <c r="D143" s="592"/>
      <c r="E143" s="592"/>
      <c r="F143" s="592"/>
      <c r="G143" s="592"/>
      <c r="H143" s="592"/>
      <c r="I143" s="592"/>
    </row>
    <row r="144" spans="1:9" x14ac:dyDescent="0.25">
      <c r="A144" s="590"/>
      <c r="B144" s="590"/>
      <c r="C144" s="593" t="s">
        <v>42</v>
      </c>
      <c r="D144" s="593"/>
      <c r="E144" s="593"/>
      <c r="F144" s="593"/>
      <c r="G144" s="593"/>
      <c r="H144" s="593"/>
      <c r="I144" s="593"/>
    </row>
    <row r="145" spans="1:9" x14ac:dyDescent="0.25">
      <c r="A145" s="585"/>
      <c r="B145" s="585"/>
      <c r="C145" s="585"/>
      <c r="D145" s="585"/>
      <c r="E145" s="585"/>
      <c r="F145" s="585"/>
      <c r="G145" s="585"/>
      <c r="H145" s="585"/>
      <c r="I145" s="585"/>
    </row>
    <row r="146" spans="1:9" ht="13" x14ac:dyDescent="0.25">
      <c r="A146" s="553" t="s">
        <v>41</v>
      </c>
      <c r="B146" s="553"/>
      <c r="C146" s="553"/>
      <c r="D146" s="553"/>
      <c r="E146" s="553"/>
      <c r="F146" s="553"/>
      <c r="G146" s="553"/>
      <c r="H146" s="553"/>
      <c r="I146" s="553"/>
    </row>
    <row r="147" spans="1:9" ht="13" x14ac:dyDescent="0.25">
      <c r="A147" s="578"/>
      <c r="B147" s="578"/>
      <c r="C147" s="578"/>
      <c r="D147" s="578"/>
      <c r="E147" s="578"/>
      <c r="F147" s="578"/>
      <c r="G147" s="578"/>
      <c r="H147" s="578"/>
      <c r="I147" s="578"/>
    </row>
    <row r="148" spans="1:9" ht="15.5" x14ac:dyDescent="0.25">
      <c r="A148" s="586" t="s">
        <v>40</v>
      </c>
      <c r="B148" s="586"/>
      <c r="C148" s="586"/>
      <c r="D148" s="586"/>
      <c r="E148" s="586"/>
      <c r="F148" s="586"/>
      <c r="G148" s="586"/>
      <c r="H148" s="586"/>
      <c r="I148" s="586"/>
    </row>
    <row r="149" spans="1:9" ht="14" x14ac:dyDescent="0.25">
      <c r="A149" s="587" t="s">
        <v>39</v>
      </c>
      <c r="B149" s="587"/>
      <c r="C149" s="587"/>
      <c r="D149" s="587"/>
      <c r="E149" s="587"/>
      <c r="F149" s="587"/>
      <c r="G149" s="587"/>
      <c r="H149" s="587"/>
      <c r="I149" s="170" t="s">
        <v>16</v>
      </c>
    </row>
    <row r="150" spans="1:9" ht="13" x14ac:dyDescent="0.25">
      <c r="A150" s="174" t="s">
        <v>15</v>
      </c>
      <c r="B150" s="588" t="s">
        <v>38</v>
      </c>
      <c r="C150" s="588"/>
      <c r="D150" s="588"/>
      <c r="E150" s="588"/>
      <c r="F150" s="588"/>
      <c r="G150" s="588"/>
      <c r="H150" s="588"/>
      <c r="I150" s="20">
        <f>I40</f>
        <v>605.13</v>
      </c>
    </row>
    <row r="151" spans="1:9" ht="13" x14ac:dyDescent="0.25">
      <c r="A151" s="174" t="s">
        <v>13</v>
      </c>
      <c r="B151" s="588" t="s">
        <v>37</v>
      </c>
      <c r="C151" s="588"/>
      <c r="D151" s="588"/>
      <c r="E151" s="588"/>
      <c r="F151" s="588"/>
      <c r="G151" s="588"/>
      <c r="H151" s="588"/>
      <c r="I151" s="20">
        <f>I52</f>
        <v>261.25</v>
      </c>
    </row>
    <row r="152" spans="1:9" ht="13" x14ac:dyDescent="0.25">
      <c r="A152" s="174" t="s">
        <v>12</v>
      </c>
      <c r="B152" s="588" t="s">
        <v>36</v>
      </c>
      <c r="C152" s="588"/>
      <c r="D152" s="588"/>
      <c r="E152" s="588"/>
      <c r="F152" s="588"/>
      <c r="G152" s="588"/>
      <c r="H152" s="588"/>
      <c r="I152" s="20">
        <f>I62</f>
        <v>5</v>
      </c>
    </row>
    <row r="153" spans="1:9" ht="13" x14ac:dyDescent="0.25">
      <c r="A153" s="174" t="s">
        <v>35</v>
      </c>
      <c r="B153" s="588" t="s">
        <v>34</v>
      </c>
      <c r="C153" s="588"/>
      <c r="D153" s="588"/>
      <c r="E153" s="588"/>
      <c r="F153" s="588"/>
      <c r="G153" s="588"/>
      <c r="H153" s="588"/>
      <c r="I153" s="20">
        <f>I123</f>
        <v>397.14316909600001</v>
      </c>
    </row>
    <row r="154" spans="1:9" ht="13" x14ac:dyDescent="0.25">
      <c r="A154" s="598" t="s">
        <v>33</v>
      </c>
      <c r="B154" s="598"/>
      <c r="C154" s="598"/>
      <c r="D154" s="598"/>
      <c r="E154" s="598"/>
      <c r="F154" s="598"/>
      <c r="G154" s="598"/>
      <c r="H154" s="598"/>
      <c r="I154" s="20">
        <f>SUM(I150:I153)</f>
        <v>1268.5231690959999</v>
      </c>
    </row>
    <row r="155" spans="1:9" ht="13" x14ac:dyDescent="0.25">
      <c r="A155" s="21" t="s">
        <v>32</v>
      </c>
      <c r="B155" s="588" t="s">
        <v>31</v>
      </c>
      <c r="C155" s="588"/>
      <c r="D155" s="588"/>
      <c r="E155" s="588"/>
      <c r="F155" s="588"/>
      <c r="G155" s="588"/>
      <c r="H155" s="588"/>
      <c r="I155" s="20">
        <f>I139</f>
        <v>361.46923000000004</v>
      </c>
    </row>
    <row r="156" spans="1:9" ht="13" x14ac:dyDescent="0.25">
      <c r="A156" s="598" t="s">
        <v>30</v>
      </c>
      <c r="B156" s="598"/>
      <c r="C156" s="598"/>
      <c r="D156" s="598"/>
      <c r="E156" s="598"/>
      <c r="F156" s="598"/>
      <c r="G156" s="598"/>
      <c r="H156" s="598"/>
      <c r="I156" s="20">
        <v>1629.99</v>
      </c>
    </row>
    <row r="157" spans="1:9" ht="14.5" x14ac:dyDescent="0.25">
      <c r="A157" s="594" t="s">
        <v>29</v>
      </c>
      <c r="B157" s="594"/>
      <c r="C157" s="594"/>
      <c r="D157" s="594"/>
      <c r="E157" s="594"/>
      <c r="F157" s="594"/>
      <c r="G157" s="594"/>
      <c r="H157" s="594"/>
      <c r="I157" s="594"/>
    </row>
    <row r="158" spans="1:9" ht="15.5" x14ac:dyDescent="0.25">
      <c r="A158" s="586" t="s">
        <v>28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69" x14ac:dyDescent="0.25">
      <c r="A159" s="595" t="s">
        <v>27</v>
      </c>
      <c r="B159" s="595"/>
      <c r="C159" s="580" t="s">
        <v>26</v>
      </c>
      <c r="D159" s="580"/>
      <c r="E159" s="19" t="s">
        <v>25</v>
      </c>
      <c r="F159" s="580" t="s">
        <v>24</v>
      </c>
      <c r="G159" s="580"/>
      <c r="H159" s="170" t="s">
        <v>23</v>
      </c>
      <c r="I159" s="170" t="s">
        <v>22</v>
      </c>
    </row>
    <row r="160" spans="1:9" x14ac:dyDescent="0.25">
      <c r="A160" s="621" t="s">
        <v>241</v>
      </c>
      <c r="B160" s="596"/>
      <c r="C160" s="619">
        <v>1629.99</v>
      </c>
      <c r="D160" s="597"/>
      <c r="E160" s="18">
        <v>1</v>
      </c>
      <c r="F160" s="619">
        <v>1629.99</v>
      </c>
      <c r="G160" s="597"/>
      <c r="H160" s="16">
        <v>1</v>
      </c>
      <c r="I160" s="175"/>
    </row>
    <row r="161" spans="1:9" ht="13" x14ac:dyDescent="0.25">
      <c r="A161" s="603" t="s">
        <v>20</v>
      </c>
      <c r="B161" s="603"/>
      <c r="C161" s="603"/>
      <c r="D161" s="603"/>
      <c r="E161" s="603"/>
      <c r="F161" s="603"/>
      <c r="G161" s="603"/>
      <c r="H161" s="603"/>
      <c r="I161" s="175">
        <v>1629.99</v>
      </c>
    </row>
    <row r="162" spans="1:9" ht="15.5" x14ac:dyDescent="0.25">
      <c r="A162" s="586" t="s">
        <v>19</v>
      </c>
      <c r="B162" s="586"/>
      <c r="C162" s="586"/>
      <c r="D162" s="586"/>
      <c r="E162" s="586"/>
      <c r="F162" s="586"/>
      <c r="G162" s="586"/>
      <c r="H162" s="586"/>
      <c r="I162" s="586"/>
    </row>
    <row r="163" spans="1:9" ht="15.5" x14ac:dyDescent="0.25">
      <c r="A163" s="586" t="s">
        <v>18</v>
      </c>
      <c r="B163" s="586"/>
      <c r="C163" s="586"/>
      <c r="D163" s="586"/>
      <c r="E163" s="586"/>
      <c r="F163" s="586"/>
      <c r="G163" s="586"/>
      <c r="H163" s="586"/>
      <c r="I163" s="586"/>
    </row>
    <row r="164" spans="1:9" ht="13" x14ac:dyDescent="0.25">
      <c r="A164" s="580" t="s">
        <v>17</v>
      </c>
      <c r="B164" s="580"/>
      <c r="C164" s="580"/>
      <c r="D164" s="580"/>
      <c r="E164" s="580"/>
      <c r="F164" s="580"/>
      <c r="G164" s="580"/>
      <c r="H164" s="580"/>
      <c r="I164" s="170" t="s">
        <v>16</v>
      </c>
    </row>
    <row r="165" spans="1:9" x14ac:dyDescent="0.25">
      <c r="A165" s="173" t="s">
        <v>15</v>
      </c>
      <c r="B165" s="583" t="s">
        <v>14</v>
      </c>
      <c r="C165" s="583"/>
      <c r="D165" s="583"/>
      <c r="E165" s="583"/>
      <c r="F165" s="583"/>
      <c r="G165" s="583"/>
      <c r="H165" s="583"/>
      <c r="I165" s="16"/>
    </row>
    <row r="166" spans="1:9" x14ac:dyDescent="0.25">
      <c r="A166" s="173" t="s">
        <v>13</v>
      </c>
      <c r="B166" s="583" t="s">
        <v>9</v>
      </c>
      <c r="C166" s="583"/>
      <c r="D166" s="583"/>
      <c r="E166" s="583"/>
      <c r="F166" s="583"/>
      <c r="G166" s="583"/>
      <c r="H166" s="583"/>
      <c r="I166" s="175">
        <v>1629.99</v>
      </c>
    </row>
    <row r="167" spans="1:9" x14ac:dyDescent="0.25">
      <c r="A167" s="173" t="s">
        <v>12</v>
      </c>
      <c r="B167" s="583" t="s">
        <v>11</v>
      </c>
      <c r="C167" s="583"/>
      <c r="D167" s="583"/>
      <c r="E167" s="583"/>
      <c r="F167" s="583"/>
      <c r="G167" s="583"/>
      <c r="H167" s="583"/>
      <c r="I167" s="175"/>
    </row>
    <row r="168" spans="1:9" x14ac:dyDescent="0.25">
      <c r="A168" s="599"/>
      <c r="B168" s="599"/>
      <c r="C168" s="599"/>
      <c r="D168" s="599"/>
      <c r="E168" s="599"/>
      <c r="F168" s="599"/>
      <c r="G168" s="599"/>
      <c r="H168" s="599"/>
      <c r="I168" s="599"/>
    </row>
    <row r="169" spans="1:9" x14ac:dyDescent="0.25">
      <c r="A169" s="596" t="s">
        <v>10</v>
      </c>
      <c r="B169" s="596"/>
      <c r="C169" s="596"/>
      <c r="D169" s="596"/>
      <c r="E169" s="596"/>
      <c r="F169" s="596"/>
      <c r="G169" s="596"/>
      <c r="H169" s="596"/>
      <c r="I169" s="596"/>
    </row>
    <row r="170" spans="1:9" ht="13" x14ac:dyDescent="0.3">
      <c r="A170" s="13"/>
      <c r="B170" s="13"/>
      <c r="C170" s="13"/>
      <c r="D170" s="13"/>
      <c r="E170" s="13"/>
      <c r="F170" s="13"/>
      <c r="G170" s="13"/>
      <c r="H170" s="12"/>
      <c r="I170" s="12"/>
    </row>
    <row r="171" spans="1:9" ht="13" x14ac:dyDescent="0.3">
      <c r="A171" s="600"/>
      <c r="B171" s="600"/>
      <c r="C171" s="600"/>
      <c r="D171" s="600"/>
      <c r="E171" s="600"/>
      <c r="F171" s="600"/>
      <c r="G171" s="600"/>
      <c r="H171" s="600"/>
      <c r="I171" s="600"/>
    </row>
    <row r="172" spans="1:9" ht="18" x14ac:dyDescent="0.25">
      <c r="A172" s="601" t="s">
        <v>9</v>
      </c>
      <c r="B172" s="601"/>
      <c r="C172" s="601"/>
      <c r="D172" s="601"/>
      <c r="E172" s="601"/>
      <c r="F172" s="601"/>
      <c r="G172" s="602">
        <v>1629.99</v>
      </c>
      <c r="H172" s="602"/>
      <c r="I172" s="602"/>
    </row>
    <row r="173" spans="1:9" ht="18" x14ac:dyDescent="0.4">
      <c r="A173" s="607"/>
      <c r="B173" s="607"/>
      <c r="C173" s="607"/>
      <c r="D173" s="607"/>
      <c r="E173" s="607"/>
      <c r="F173" s="607"/>
      <c r="G173" s="607"/>
      <c r="H173" s="607"/>
      <c r="I173" s="607"/>
    </row>
    <row r="174" spans="1:9" ht="18" x14ac:dyDescent="0.25">
      <c r="A174" s="601" t="s">
        <v>8</v>
      </c>
      <c r="B174" s="601"/>
      <c r="C174" s="601"/>
      <c r="D174" s="601"/>
      <c r="E174" s="601"/>
      <c r="F174" s="601"/>
      <c r="G174" s="608">
        <v>12</v>
      </c>
      <c r="H174" s="608"/>
      <c r="I174" s="608"/>
    </row>
    <row r="175" spans="1:9" ht="18" x14ac:dyDescent="0.25">
      <c r="A175" s="609"/>
      <c r="B175" s="609"/>
      <c r="C175" s="609"/>
      <c r="D175" s="609"/>
      <c r="E175" s="609"/>
      <c r="F175" s="609"/>
      <c r="G175" s="609"/>
      <c r="H175" s="609"/>
      <c r="I175" s="609"/>
    </row>
    <row r="176" spans="1:9" ht="18" x14ac:dyDescent="0.25">
      <c r="A176" s="610" t="s">
        <v>7</v>
      </c>
      <c r="B176" s="610"/>
      <c r="C176" s="610"/>
      <c r="D176" s="610"/>
      <c r="E176" s="610"/>
      <c r="F176" s="610"/>
      <c r="G176" s="611">
        <v>19559.990000000002</v>
      </c>
      <c r="H176" s="611"/>
      <c r="I176" s="611"/>
    </row>
  </sheetData>
  <mergeCells count="182">
    <mergeCell ref="A173:I173"/>
    <mergeCell ref="A174:F174"/>
    <mergeCell ref="G174:I174"/>
    <mergeCell ref="A175:I175"/>
    <mergeCell ref="A176:F176"/>
    <mergeCell ref="G176:I176"/>
    <mergeCell ref="B167:H167"/>
    <mergeCell ref="A168:I168"/>
    <mergeCell ref="A169:I169"/>
    <mergeCell ref="A171:I171"/>
    <mergeCell ref="A172:F172"/>
    <mergeCell ref="G172:I172"/>
    <mergeCell ref="A161:H161"/>
    <mergeCell ref="A162:I162"/>
    <mergeCell ref="A163:I163"/>
    <mergeCell ref="A164:H164"/>
    <mergeCell ref="B165:H165"/>
    <mergeCell ref="B166:H166"/>
    <mergeCell ref="A158:I158"/>
    <mergeCell ref="A159:B159"/>
    <mergeCell ref="C159:D159"/>
    <mergeCell ref="F159:G159"/>
    <mergeCell ref="A160:B160"/>
    <mergeCell ref="C160:D160"/>
    <mergeCell ref="F160:G160"/>
    <mergeCell ref="B152:H152"/>
    <mergeCell ref="B153:H153"/>
    <mergeCell ref="A154:H154"/>
    <mergeCell ref="B155:H155"/>
    <mergeCell ref="A156:H156"/>
    <mergeCell ref="A157:I157"/>
    <mergeCell ref="A146:I146"/>
    <mergeCell ref="A147:I147"/>
    <mergeCell ref="A148:I148"/>
    <mergeCell ref="A149:H149"/>
    <mergeCell ref="B150:H150"/>
    <mergeCell ref="B151:H151"/>
    <mergeCell ref="A141:G141"/>
    <mergeCell ref="A142:B144"/>
    <mergeCell ref="C142:I142"/>
    <mergeCell ref="C143:I143"/>
    <mergeCell ref="C144:I144"/>
    <mergeCell ref="A145:I145"/>
    <mergeCell ref="B135:G135"/>
    <mergeCell ref="B136:G136"/>
    <mergeCell ref="B137:G137"/>
    <mergeCell ref="B138:G138"/>
    <mergeCell ref="A139:H139"/>
    <mergeCell ref="A140:I140"/>
    <mergeCell ref="B129:G129"/>
    <mergeCell ref="A130:G130"/>
    <mergeCell ref="B131:G131"/>
    <mergeCell ref="B132:G132"/>
    <mergeCell ref="B133:G133"/>
    <mergeCell ref="B134:G134"/>
    <mergeCell ref="A123:H123"/>
    <mergeCell ref="A124:I124"/>
    <mergeCell ref="B125:G125"/>
    <mergeCell ref="A126:G126"/>
    <mergeCell ref="B127:G127"/>
    <mergeCell ref="A128:G128"/>
    <mergeCell ref="B117:H117"/>
    <mergeCell ref="B118:H118"/>
    <mergeCell ref="B119:H119"/>
    <mergeCell ref="B120:H120"/>
    <mergeCell ref="B121:H121"/>
    <mergeCell ref="B122:H122"/>
    <mergeCell ref="B111:H111"/>
    <mergeCell ref="A112:H112"/>
    <mergeCell ref="B113:H113"/>
    <mergeCell ref="A114:H114"/>
    <mergeCell ref="A115:I115"/>
    <mergeCell ref="B116:H116"/>
    <mergeCell ref="B105:H105"/>
    <mergeCell ref="B106:H106"/>
    <mergeCell ref="B107:H107"/>
    <mergeCell ref="B108:H108"/>
    <mergeCell ref="B109:H109"/>
    <mergeCell ref="B110:H110"/>
    <mergeCell ref="B99:H99"/>
    <mergeCell ref="B100:H100"/>
    <mergeCell ref="B101:H101"/>
    <mergeCell ref="B102:H102"/>
    <mergeCell ref="A103:H103"/>
    <mergeCell ref="A104:I104"/>
    <mergeCell ref="A93:I93"/>
    <mergeCell ref="B94:H94"/>
    <mergeCell ref="B95:H95"/>
    <mergeCell ref="B96:H96"/>
    <mergeCell ref="B97:H97"/>
    <mergeCell ref="B98:H98"/>
    <mergeCell ref="A87:I87"/>
    <mergeCell ref="A88:I88"/>
    <mergeCell ref="B89:H89"/>
    <mergeCell ref="B90:H90"/>
    <mergeCell ref="B91:H91"/>
    <mergeCell ref="A92:H92"/>
    <mergeCell ref="B81:H81"/>
    <mergeCell ref="B82:H82"/>
    <mergeCell ref="B83:H83"/>
    <mergeCell ref="A84:H84"/>
    <mergeCell ref="B85:H85"/>
    <mergeCell ref="A86:H86"/>
    <mergeCell ref="B74:G74"/>
    <mergeCell ref="B75:G75"/>
    <mergeCell ref="A76:G76"/>
    <mergeCell ref="A78:I78"/>
    <mergeCell ref="A79:I79"/>
    <mergeCell ref="A80:I80"/>
    <mergeCell ref="B68:G68"/>
    <mergeCell ref="B69:G69"/>
    <mergeCell ref="B70:G70"/>
    <mergeCell ref="B71:G71"/>
    <mergeCell ref="B72:G72"/>
    <mergeCell ref="B73:G73"/>
    <mergeCell ref="B61:H61"/>
    <mergeCell ref="A62:H62"/>
    <mergeCell ref="A63:I63"/>
    <mergeCell ref="A64:I64"/>
    <mergeCell ref="A66:I66"/>
    <mergeCell ref="B67:G67"/>
    <mergeCell ref="A55:I55"/>
    <mergeCell ref="A56:I56"/>
    <mergeCell ref="B57:H57"/>
    <mergeCell ref="B58:H58"/>
    <mergeCell ref="B59:H59"/>
    <mergeCell ref="B60:H60"/>
    <mergeCell ref="B49:H49"/>
    <mergeCell ref="B50:H50"/>
    <mergeCell ref="B51:H51"/>
    <mergeCell ref="B52:H52"/>
    <mergeCell ref="A53:I53"/>
    <mergeCell ref="A54:I54"/>
    <mergeCell ref="B43:H43"/>
    <mergeCell ref="B44:G44"/>
    <mergeCell ref="B45:G45"/>
    <mergeCell ref="B46:H46"/>
    <mergeCell ref="B47:G47"/>
    <mergeCell ref="B48:H48"/>
    <mergeCell ref="B37:H37"/>
    <mergeCell ref="B38:H38"/>
    <mergeCell ref="B39:H39"/>
    <mergeCell ref="A40:H40"/>
    <mergeCell ref="A41:I41"/>
    <mergeCell ref="B42:H42"/>
    <mergeCell ref="B31:G31"/>
    <mergeCell ref="B32:H32"/>
    <mergeCell ref="B33:G33"/>
    <mergeCell ref="B34:G34"/>
    <mergeCell ref="B35:H35"/>
    <mergeCell ref="B36:H36"/>
    <mergeCell ref="B26:G26"/>
    <mergeCell ref="H26:I26"/>
    <mergeCell ref="A27:I27"/>
    <mergeCell ref="A28:I28"/>
    <mergeCell ref="A29:I29"/>
    <mergeCell ref="A30:I30"/>
    <mergeCell ref="A22:I22"/>
    <mergeCell ref="B23:G23"/>
    <mergeCell ref="H23:I23"/>
    <mergeCell ref="B24:G24"/>
    <mergeCell ref="H24:I24"/>
    <mergeCell ref="B25:G25"/>
    <mergeCell ref="H25:I25"/>
    <mergeCell ref="B18:G18"/>
    <mergeCell ref="H18:I18"/>
    <mergeCell ref="B19:G19"/>
    <mergeCell ref="H19:I19"/>
    <mergeCell ref="A20:I20"/>
    <mergeCell ref="A21:I21"/>
    <mergeCell ref="A13:I13"/>
    <mergeCell ref="A15:I15"/>
    <mergeCell ref="B16:G16"/>
    <mergeCell ref="H16:I16"/>
    <mergeCell ref="B17:G17"/>
    <mergeCell ref="H17:I17"/>
    <mergeCell ref="A9:I9"/>
    <mergeCell ref="A10:I10"/>
    <mergeCell ref="A11:E11"/>
    <mergeCell ref="F11:I11"/>
    <mergeCell ref="A12:E12"/>
    <mergeCell ref="F12:I12"/>
  </mergeCell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5:I177"/>
  <sheetViews>
    <sheetView topLeftCell="A102" workbookViewId="0">
      <selection activeCell="Q186" sqref="Q186"/>
    </sheetView>
  </sheetViews>
  <sheetFormatPr defaultRowHeight="12.5" x14ac:dyDescent="0.25"/>
  <cols>
    <col min="4" max="4" width="25" customWidth="1"/>
    <col min="8" max="8" width="26.54296875" customWidth="1"/>
    <col min="9" max="9" width="34.81640625" customWidth="1"/>
  </cols>
  <sheetData>
    <row r="5" spans="1:9" ht="13" thickBot="1" x14ac:dyDescent="0.3"/>
    <row r="6" spans="1:9" ht="13" x14ac:dyDescent="0.3">
      <c r="A6" s="147" t="s">
        <v>224</v>
      </c>
      <c r="B6" s="148"/>
      <c r="C6" s="148"/>
      <c r="D6" s="149"/>
    </row>
    <row r="7" spans="1:9" ht="13" x14ac:dyDescent="0.3">
      <c r="A7" s="150" t="s">
        <v>221</v>
      </c>
      <c r="B7" s="146"/>
      <c r="C7" s="146"/>
      <c r="D7" s="151"/>
    </row>
    <row r="8" spans="1:9" ht="13" x14ac:dyDescent="0.3">
      <c r="A8" s="150" t="s">
        <v>222</v>
      </c>
      <c r="B8" s="146"/>
      <c r="C8" s="146"/>
      <c r="D8" s="151"/>
    </row>
    <row r="9" spans="1:9" ht="13.5" thickBot="1" x14ac:dyDescent="0.35">
      <c r="A9" s="152" t="s">
        <v>223</v>
      </c>
      <c r="B9" s="153"/>
      <c r="C9" s="153"/>
      <c r="D9" s="154"/>
    </row>
    <row r="10" spans="1:9" ht="23" x14ac:dyDescent="0.25">
      <c r="A10" s="557" t="s">
        <v>178</v>
      </c>
      <c r="B10" s="557"/>
      <c r="C10" s="557"/>
      <c r="D10" s="557"/>
      <c r="E10" s="557"/>
      <c r="F10" s="557"/>
      <c r="G10" s="557"/>
      <c r="H10" s="557"/>
      <c r="I10" s="557"/>
    </row>
    <row r="11" spans="1:9" ht="23" x14ac:dyDescent="0.25">
      <c r="A11" s="558"/>
      <c r="B11" s="558"/>
      <c r="C11" s="558"/>
      <c r="D11" s="558"/>
      <c r="E11" s="558"/>
      <c r="F11" s="558"/>
      <c r="G11" s="558"/>
      <c r="H11" s="558"/>
      <c r="I11" s="558"/>
    </row>
    <row r="12" spans="1:9" ht="13" x14ac:dyDescent="0.25">
      <c r="A12" s="553" t="s">
        <v>182</v>
      </c>
      <c r="B12" s="553"/>
      <c r="C12" s="553"/>
      <c r="D12" s="553"/>
      <c r="E12" s="553"/>
      <c r="F12" s="556"/>
      <c r="G12" s="556"/>
      <c r="H12" s="556"/>
      <c r="I12" s="556"/>
    </row>
    <row r="13" spans="1:9" ht="13" x14ac:dyDescent="0.25">
      <c r="A13" s="553" t="s">
        <v>175</v>
      </c>
      <c r="B13" s="553"/>
      <c r="C13" s="553"/>
      <c r="D13" s="553"/>
      <c r="E13" s="553"/>
      <c r="F13" s="556"/>
      <c r="G13" s="556"/>
      <c r="H13" s="556"/>
      <c r="I13" s="556"/>
    </row>
    <row r="14" spans="1:9" ht="13" x14ac:dyDescent="0.25">
      <c r="A14" s="553" t="s">
        <v>181</v>
      </c>
      <c r="B14" s="553"/>
      <c r="C14" s="553"/>
      <c r="D14" s="553"/>
      <c r="E14" s="553"/>
      <c r="F14" s="553"/>
      <c r="G14" s="553"/>
      <c r="H14" s="553"/>
      <c r="I14" s="553"/>
    </row>
    <row r="15" spans="1:9" ht="13" x14ac:dyDescent="0.25">
      <c r="A15" s="176"/>
      <c r="B15" s="180"/>
      <c r="C15" s="180"/>
      <c r="D15" s="180"/>
      <c r="E15" s="180"/>
      <c r="F15" s="180"/>
      <c r="G15" s="180"/>
      <c r="H15" s="180"/>
      <c r="I15" s="180"/>
    </row>
    <row r="16" spans="1:9" ht="14" x14ac:dyDescent="0.25">
      <c r="A16" s="554" t="s">
        <v>172</v>
      </c>
      <c r="B16" s="554"/>
      <c r="C16" s="554"/>
      <c r="D16" s="554"/>
      <c r="E16" s="554"/>
      <c r="F16" s="554"/>
      <c r="G16" s="554"/>
      <c r="H16" s="554"/>
      <c r="I16" s="554"/>
    </row>
    <row r="17" spans="1:9" ht="13" x14ac:dyDescent="0.25">
      <c r="A17" s="170" t="s">
        <v>15</v>
      </c>
      <c r="B17" s="553" t="s">
        <v>171</v>
      </c>
      <c r="C17" s="553"/>
      <c r="D17" s="553"/>
      <c r="E17" s="553"/>
      <c r="F17" s="553"/>
      <c r="G17" s="553"/>
      <c r="H17" s="555">
        <v>40829</v>
      </c>
      <c r="I17" s="555"/>
    </row>
    <row r="18" spans="1:9" ht="13" x14ac:dyDescent="0.25">
      <c r="A18" s="170" t="s">
        <v>13</v>
      </c>
      <c r="B18" s="553" t="s">
        <v>169</v>
      </c>
      <c r="C18" s="553"/>
      <c r="D18" s="553"/>
      <c r="E18" s="553"/>
      <c r="F18" s="553"/>
      <c r="G18" s="553"/>
      <c r="H18" s="556" t="s">
        <v>251</v>
      </c>
      <c r="I18" s="556"/>
    </row>
    <row r="19" spans="1:9" ht="13" x14ac:dyDescent="0.25">
      <c r="A19" s="170" t="s">
        <v>12</v>
      </c>
      <c r="B19" s="553" t="s">
        <v>167</v>
      </c>
      <c r="C19" s="553"/>
      <c r="D19" s="553"/>
      <c r="E19" s="553"/>
      <c r="F19" s="553"/>
      <c r="G19" s="553"/>
      <c r="H19" s="556" t="s">
        <v>247</v>
      </c>
      <c r="I19" s="556"/>
    </row>
    <row r="20" spans="1:9" ht="13" x14ac:dyDescent="0.25">
      <c r="A20" s="170" t="s">
        <v>35</v>
      </c>
      <c r="B20" s="553" t="s">
        <v>165</v>
      </c>
      <c r="C20" s="553"/>
      <c r="D20" s="553"/>
      <c r="E20" s="553"/>
      <c r="F20" s="553"/>
      <c r="G20" s="553"/>
      <c r="H20" s="556"/>
      <c r="I20" s="556"/>
    </row>
    <row r="21" spans="1:9" ht="13" x14ac:dyDescent="0.25">
      <c r="A21" s="560"/>
      <c r="B21" s="560"/>
      <c r="C21" s="560"/>
      <c r="D21" s="560"/>
      <c r="E21" s="560"/>
      <c r="F21" s="560"/>
      <c r="G21" s="560"/>
      <c r="H21" s="560"/>
      <c r="I21" s="560"/>
    </row>
    <row r="22" spans="1:9" ht="14" x14ac:dyDescent="0.25">
      <c r="A22" s="554" t="s">
        <v>164</v>
      </c>
      <c r="B22" s="554"/>
      <c r="C22" s="554"/>
      <c r="D22" s="554"/>
      <c r="E22" s="554"/>
      <c r="F22" s="554"/>
      <c r="G22" s="554"/>
      <c r="H22" s="554"/>
      <c r="I22" s="554"/>
    </row>
    <row r="23" spans="1:9" ht="14" x14ac:dyDescent="0.25">
      <c r="A23" s="554" t="s">
        <v>163</v>
      </c>
      <c r="B23" s="554"/>
      <c r="C23" s="554"/>
      <c r="D23" s="554"/>
      <c r="E23" s="554"/>
      <c r="F23" s="554"/>
      <c r="G23" s="554"/>
      <c r="H23" s="554"/>
      <c r="I23" s="554"/>
    </row>
    <row r="24" spans="1:9" ht="13" x14ac:dyDescent="0.25">
      <c r="A24" s="170">
        <v>1</v>
      </c>
      <c r="B24" s="553" t="s">
        <v>162</v>
      </c>
      <c r="C24" s="553"/>
      <c r="D24" s="553"/>
      <c r="E24" s="553"/>
      <c r="F24" s="553"/>
      <c r="G24" s="553"/>
      <c r="H24" s="565" t="s">
        <v>241</v>
      </c>
      <c r="I24" s="565"/>
    </row>
    <row r="25" spans="1:9" ht="13" x14ac:dyDescent="0.25">
      <c r="A25" s="170">
        <v>2</v>
      </c>
      <c r="B25" s="553" t="s">
        <v>161</v>
      </c>
      <c r="C25" s="553"/>
      <c r="D25" s="553"/>
      <c r="E25" s="553"/>
      <c r="F25" s="553"/>
      <c r="G25" s="553"/>
      <c r="H25" s="565">
        <v>633.96</v>
      </c>
      <c r="I25" s="565"/>
    </row>
    <row r="26" spans="1:9" ht="14" x14ac:dyDescent="0.25">
      <c r="A26" s="170">
        <v>3</v>
      </c>
      <c r="B26" s="553" t="s">
        <v>160</v>
      </c>
      <c r="C26" s="553"/>
      <c r="D26" s="553"/>
      <c r="E26" s="553"/>
      <c r="F26" s="553"/>
      <c r="G26" s="553"/>
      <c r="H26" s="561" t="s">
        <v>241</v>
      </c>
      <c r="I26" s="561"/>
    </row>
    <row r="27" spans="1:9" ht="13" x14ac:dyDescent="0.25">
      <c r="A27" s="170">
        <v>4</v>
      </c>
      <c r="B27" s="553" t="s">
        <v>159</v>
      </c>
      <c r="C27" s="553"/>
      <c r="D27" s="553"/>
      <c r="E27" s="553"/>
      <c r="F27" s="553"/>
      <c r="G27" s="553"/>
      <c r="H27" s="562" t="s">
        <v>247</v>
      </c>
      <c r="I27" s="562"/>
    </row>
    <row r="28" spans="1:9" x14ac:dyDescent="0.25">
      <c r="A28" s="563"/>
      <c r="B28" s="563"/>
      <c r="C28" s="563"/>
      <c r="D28" s="563"/>
      <c r="E28" s="563"/>
      <c r="F28" s="563"/>
      <c r="G28" s="563"/>
      <c r="H28" s="563"/>
      <c r="I28" s="563"/>
    </row>
    <row r="29" spans="1:9" x14ac:dyDescent="0.25">
      <c r="A29" s="564" t="s">
        <v>157</v>
      </c>
      <c r="B29" s="564"/>
      <c r="C29" s="564"/>
      <c r="D29" s="564"/>
      <c r="E29" s="564"/>
      <c r="F29" s="564"/>
      <c r="G29" s="564"/>
      <c r="H29" s="564"/>
      <c r="I29" s="564"/>
    </row>
    <row r="30" spans="1:9" ht="13" x14ac:dyDescent="0.3">
      <c r="A30" s="567"/>
      <c r="B30" s="567"/>
      <c r="C30" s="567"/>
      <c r="D30" s="567"/>
      <c r="E30" s="567"/>
      <c r="F30" s="567"/>
      <c r="G30" s="567"/>
      <c r="H30" s="567"/>
      <c r="I30" s="567"/>
    </row>
    <row r="31" spans="1:9" ht="13" x14ac:dyDescent="0.25">
      <c r="A31" s="568" t="s">
        <v>156</v>
      </c>
      <c r="B31" s="568"/>
      <c r="C31" s="568"/>
      <c r="D31" s="568"/>
      <c r="E31" s="568"/>
      <c r="F31" s="568"/>
      <c r="G31" s="568"/>
      <c r="H31" s="568"/>
      <c r="I31" s="568"/>
    </row>
    <row r="32" spans="1:9" ht="14" x14ac:dyDescent="0.25">
      <c r="A32" s="63">
        <v>1</v>
      </c>
      <c r="B32" s="569" t="s">
        <v>155</v>
      </c>
      <c r="C32" s="569"/>
      <c r="D32" s="569"/>
      <c r="E32" s="569"/>
      <c r="F32" s="569"/>
      <c r="G32" s="569"/>
      <c r="H32" s="64" t="s">
        <v>62</v>
      </c>
      <c r="I32" s="63" t="s">
        <v>154</v>
      </c>
    </row>
    <row r="33" spans="1:9" ht="13" x14ac:dyDescent="0.25">
      <c r="A33" s="170" t="s">
        <v>15</v>
      </c>
      <c r="B33" s="553" t="s">
        <v>186</v>
      </c>
      <c r="C33" s="553"/>
      <c r="D33" s="553"/>
      <c r="E33" s="553"/>
      <c r="F33" s="553"/>
      <c r="G33" s="553"/>
      <c r="H33" s="553"/>
      <c r="I33" s="60">
        <v>576.32000000000005</v>
      </c>
    </row>
    <row r="34" spans="1:9" ht="13" x14ac:dyDescent="0.25">
      <c r="A34" s="170" t="s">
        <v>13</v>
      </c>
      <c r="B34" s="570" t="s">
        <v>232</v>
      </c>
      <c r="C34" s="570"/>
      <c r="D34" s="570"/>
      <c r="E34" s="570"/>
      <c r="F34" s="570"/>
      <c r="G34" s="570"/>
      <c r="H34" s="30">
        <v>0.2</v>
      </c>
      <c r="I34" s="60"/>
    </row>
    <row r="35" spans="1:9" ht="13" x14ac:dyDescent="0.25">
      <c r="A35" s="170" t="s">
        <v>12</v>
      </c>
      <c r="B35" s="571" t="s">
        <v>202</v>
      </c>
      <c r="C35" s="571"/>
      <c r="D35" s="571"/>
      <c r="E35" s="571"/>
      <c r="F35" s="571"/>
      <c r="G35" s="571"/>
      <c r="H35" s="61">
        <v>0.05</v>
      </c>
      <c r="I35" s="60">
        <v>28.81</v>
      </c>
    </row>
    <row r="36" spans="1:9" ht="13" x14ac:dyDescent="0.25">
      <c r="A36" s="170" t="s">
        <v>35</v>
      </c>
      <c r="B36" s="553" t="s">
        <v>150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170" t="s">
        <v>32</v>
      </c>
      <c r="B37" s="553" t="s">
        <v>149</v>
      </c>
      <c r="C37" s="553"/>
      <c r="D37" s="553"/>
      <c r="E37" s="553"/>
      <c r="F37" s="553"/>
      <c r="G37" s="553"/>
      <c r="H37" s="553"/>
      <c r="I37" s="60"/>
    </row>
    <row r="38" spans="1:9" ht="13" x14ac:dyDescent="0.25">
      <c r="A38" s="170" t="s">
        <v>81</v>
      </c>
      <c r="B38" s="553" t="s">
        <v>148</v>
      </c>
      <c r="C38" s="553"/>
      <c r="D38" s="553"/>
      <c r="E38" s="553"/>
      <c r="F38" s="553"/>
      <c r="G38" s="553"/>
      <c r="H38" s="553"/>
      <c r="I38" s="60"/>
    </row>
    <row r="39" spans="1:9" ht="13" x14ac:dyDescent="0.25">
      <c r="A39" s="170" t="s">
        <v>79</v>
      </c>
      <c r="B39" s="553" t="s">
        <v>147</v>
      </c>
      <c r="C39" s="553"/>
      <c r="D39" s="553"/>
      <c r="E39" s="553"/>
      <c r="F39" s="553"/>
      <c r="G39" s="553"/>
      <c r="H39" s="553"/>
      <c r="I39" s="60"/>
    </row>
    <row r="40" spans="1:9" ht="13" x14ac:dyDescent="0.25">
      <c r="A40" s="170" t="s">
        <v>114</v>
      </c>
      <c r="B40" s="553" t="s">
        <v>145</v>
      </c>
      <c r="C40" s="553"/>
      <c r="D40" s="553"/>
      <c r="E40" s="553"/>
      <c r="F40" s="553"/>
      <c r="G40" s="553"/>
      <c r="H40" s="553"/>
      <c r="I40" s="60"/>
    </row>
    <row r="41" spans="1:9" ht="14" x14ac:dyDescent="0.25">
      <c r="A41" s="566" t="s">
        <v>144</v>
      </c>
      <c r="B41" s="566"/>
      <c r="C41" s="566"/>
      <c r="D41" s="566"/>
      <c r="E41" s="566"/>
      <c r="F41" s="566"/>
      <c r="G41" s="566"/>
      <c r="H41" s="566"/>
      <c r="I41" s="59">
        <f>SUM(I33:I40)</f>
        <v>605.13</v>
      </c>
    </row>
    <row r="42" spans="1:9" ht="13" x14ac:dyDescent="0.25">
      <c r="A42" s="560" t="s">
        <v>143</v>
      </c>
      <c r="B42" s="560"/>
      <c r="C42" s="560"/>
      <c r="D42" s="560"/>
      <c r="E42" s="560"/>
      <c r="F42" s="560"/>
      <c r="G42" s="560"/>
      <c r="H42" s="560"/>
      <c r="I42" s="560"/>
    </row>
    <row r="43" spans="1:9" ht="14" x14ac:dyDescent="0.25">
      <c r="A43" s="178">
        <v>2</v>
      </c>
      <c r="B43" s="554" t="s">
        <v>142</v>
      </c>
      <c r="C43" s="554"/>
      <c r="D43" s="554"/>
      <c r="E43" s="554"/>
      <c r="F43" s="554"/>
      <c r="G43" s="554"/>
      <c r="H43" s="554"/>
      <c r="I43" s="179" t="s">
        <v>16</v>
      </c>
    </row>
    <row r="44" spans="1:9" ht="13" x14ac:dyDescent="0.25">
      <c r="A44" s="171" t="s">
        <v>15</v>
      </c>
      <c r="B44" s="573"/>
      <c r="C44" s="573"/>
      <c r="D44" s="573"/>
      <c r="E44" s="573"/>
      <c r="F44" s="573"/>
      <c r="G44" s="573"/>
      <c r="H44" s="573"/>
      <c r="I44" s="25">
        <v>63.97</v>
      </c>
    </row>
    <row r="45" spans="1:9" ht="13" x14ac:dyDescent="0.25">
      <c r="A45" s="171"/>
      <c r="B45" s="572" t="s">
        <v>140</v>
      </c>
      <c r="C45" s="572"/>
      <c r="D45" s="572"/>
      <c r="E45" s="572"/>
      <c r="F45" s="572"/>
      <c r="G45" s="572"/>
      <c r="H45" s="57">
        <v>2.0299999999999998</v>
      </c>
      <c r="I45" s="28" t="s">
        <v>49</v>
      </c>
    </row>
    <row r="46" spans="1:9" ht="13" x14ac:dyDescent="0.25">
      <c r="A46" s="171"/>
      <c r="B46" s="576" t="s">
        <v>250</v>
      </c>
      <c r="C46" s="576"/>
      <c r="D46" s="576"/>
      <c r="E46" s="576"/>
      <c r="F46" s="576"/>
      <c r="G46" s="576"/>
      <c r="H46" s="58"/>
      <c r="I46" s="28"/>
    </row>
    <row r="47" spans="1:9" ht="13" x14ac:dyDescent="0.25">
      <c r="A47" s="171" t="s">
        <v>13</v>
      </c>
      <c r="B47" s="573" t="s">
        <v>188</v>
      </c>
      <c r="C47" s="573"/>
      <c r="D47" s="573"/>
      <c r="E47" s="573"/>
      <c r="F47" s="573"/>
      <c r="G47" s="573"/>
      <c r="H47" s="573"/>
      <c r="I47" s="25">
        <v>158.4</v>
      </c>
    </row>
    <row r="48" spans="1:9" ht="13" x14ac:dyDescent="0.25">
      <c r="A48" s="171"/>
      <c r="B48" s="572" t="s">
        <v>233</v>
      </c>
      <c r="C48" s="572"/>
      <c r="D48" s="572"/>
      <c r="E48" s="572"/>
      <c r="F48" s="572"/>
      <c r="G48" s="572"/>
      <c r="H48" s="57">
        <v>198</v>
      </c>
      <c r="I48" s="28" t="s">
        <v>49</v>
      </c>
    </row>
    <row r="49" spans="1:9" ht="13" x14ac:dyDescent="0.25">
      <c r="A49" s="171" t="s">
        <v>12</v>
      </c>
      <c r="B49" s="573" t="s">
        <v>136</v>
      </c>
      <c r="C49" s="573"/>
      <c r="D49" s="573"/>
      <c r="E49" s="573"/>
      <c r="F49" s="573"/>
      <c r="G49" s="573"/>
      <c r="H49" s="573"/>
      <c r="I49" s="25"/>
    </row>
    <row r="50" spans="1:9" ht="13" x14ac:dyDescent="0.25">
      <c r="A50" s="171" t="s">
        <v>35</v>
      </c>
      <c r="B50" s="574" t="s">
        <v>135</v>
      </c>
      <c r="C50" s="574"/>
      <c r="D50" s="574"/>
      <c r="E50" s="574"/>
      <c r="F50" s="574"/>
      <c r="G50" s="574"/>
      <c r="H50" s="574"/>
      <c r="I50" s="20">
        <v>0</v>
      </c>
    </row>
    <row r="51" spans="1:9" ht="13" x14ac:dyDescent="0.25">
      <c r="A51" s="171" t="s">
        <v>32</v>
      </c>
      <c r="B51" s="574" t="s">
        <v>134</v>
      </c>
      <c r="C51" s="574"/>
      <c r="D51" s="574"/>
      <c r="E51" s="574"/>
      <c r="F51" s="574"/>
      <c r="G51" s="574"/>
      <c r="H51" s="574"/>
      <c r="I51" s="25">
        <v>5</v>
      </c>
    </row>
    <row r="52" spans="1:9" ht="13" x14ac:dyDescent="0.25">
      <c r="A52" s="171" t="s">
        <v>81</v>
      </c>
      <c r="B52" s="574" t="s">
        <v>65</v>
      </c>
      <c r="C52" s="574"/>
      <c r="D52" s="574"/>
      <c r="E52" s="574"/>
      <c r="F52" s="574"/>
      <c r="G52" s="574"/>
      <c r="H52" s="574"/>
      <c r="I52" s="20">
        <v>0</v>
      </c>
    </row>
    <row r="53" spans="1:9" ht="13" x14ac:dyDescent="0.25">
      <c r="A53" s="182"/>
      <c r="B53" s="575" t="s">
        <v>133</v>
      </c>
      <c r="C53" s="575"/>
      <c r="D53" s="575"/>
      <c r="E53" s="575"/>
      <c r="F53" s="575"/>
      <c r="G53" s="575"/>
      <c r="H53" s="575"/>
      <c r="I53" s="25">
        <f>SUM(I44:I52)</f>
        <v>227.37</v>
      </c>
    </row>
    <row r="54" spans="1:9" ht="13" x14ac:dyDescent="0.25">
      <c r="A54" s="560"/>
      <c r="B54" s="560"/>
      <c r="C54" s="560"/>
      <c r="D54" s="560"/>
      <c r="E54" s="560"/>
      <c r="F54" s="560"/>
      <c r="G54" s="560"/>
      <c r="H54" s="560"/>
      <c r="I54" s="560"/>
    </row>
    <row r="55" spans="1:9" ht="13" x14ac:dyDescent="0.25">
      <c r="A55" s="580" t="s">
        <v>132</v>
      </c>
      <c r="B55" s="580"/>
      <c r="C55" s="580"/>
      <c r="D55" s="580"/>
      <c r="E55" s="580"/>
      <c r="F55" s="580"/>
      <c r="G55" s="580"/>
      <c r="H55" s="580"/>
      <c r="I55" s="580"/>
    </row>
    <row r="56" spans="1:9" ht="13" x14ac:dyDescent="0.25">
      <c r="A56" s="580"/>
      <c r="B56" s="580"/>
      <c r="C56" s="580"/>
      <c r="D56" s="580"/>
      <c r="E56" s="580"/>
      <c r="F56" s="580"/>
      <c r="G56" s="580"/>
      <c r="H56" s="580"/>
      <c r="I56" s="580"/>
    </row>
    <row r="57" spans="1:9" ht="13" x14ac:dyDescent="0.25">
      <c r="A57" s="580" t="s">
        <v>131</v>
      </c>
      <c r="B57" s="580"/>
      <c r="C57" s="580"/>
      <c r="D57" s="580"/>
      <c r="E57" s="580"/>
      <c r="F57" s="580"/>
      <c r="G57" s="580"/>
      <c r="H57" s="580"/>
      <c r="I57" s="580"/>
    </row>
    <row r="58" spans="1:9" ht="14" x14ac:dyDescent="0.25">
      <c r="A58" s="178">
        <v>3</v>
      </c>
      <c r="B58" s="554" t="s">
        <v>130</v>
      </c>
      <c r="C58" s="554"/>
      <c r="D58" s="554"/>
      <c r="E58" s="554"/>
      <c r="F58" s="554"/>
      <c r="G58" s="554"/>
      <c r="H58" s="554"/>
      <c r="I58" s="178" t="s">
        <v>16</v>
      </c>
    </row>
    <row r="59" spans="1:9" ht="13" x14ac:dyDescent="0.25">
      <c r="A59" s="171" t="s">
        <v>15</v>
      </c>
      <c r="B59" s="553" t="s">
        <v>129</v>
      </c>
      <c r="C59" s="553"/>
      <c r="D59" s="553"/>
      <c r="E59" s="553"/>
      <c r="F59" s="553"/>
      <c r="G59" s="553"/>
      <c r="H59" s="553"/>
      <c r="I59" s="25">
        <v>5</v>
      </c>
    </row>
    <row r="60" spans="1:9" ht="13" x14ac:dyDescent="0.25">
      <c r="A60" s="171" t="s">
        <v>13</v>
      </c>
      <c r="B60" s="553" t="s">
        <v>128</v>
      </c>
      <c r="C60" s="553"/>
      <c r="D60" s="553"/>
      <c r="E60" s="553"/>
      <c r="F60" s="553"/>
      <c r="G60" s="553"/>
      <c r="H60" s="553"/>
      <c r="I60" s="20" t="s">
        <v>126</v>
      </c>
    </row>
    <row r="61" spans="1:9" ht="13" x14ac:dyDescent="0.25">
      <c r="A61" s="171" t="s">
        <v>12</v>
      </c>
      <c r="B61" s="577" t="s">
        <v>127</v>
      </c>
      <c r="C61" s="577"/>
      <c r="D61" s="577"/>
      <c r="E61" s="577"/>
      <c r="F61" s="577"/>
      <c r="G61" s="577"/>
      <c r="H61" s="577"/>
      <c r="I61" s="20" t="s">
        <v>126</v>
      </c>
    </row>
    <row r="62" spans="1:9" ht="13" x14ac:dyDescent="0.25">
      <c r="A62" s="171" t="s">
        <v>35</v>
      </c>
      <c r="B62" s="553" t="s">
        <v>65</v>
      </c>
      <c r="C62" s="553"/>
      <c r="D62" s="553"/>
      <c r="E62" s="553"/>
      <c r="F62" s="553"/>
      <c r="G62" s="553"/>
      <c r="H62" s="553"/>
      <c r="I62" s="20">
        <v>0</v>
      </c>
    </row>
    <row r="63" spans="1:9" ht="13" x14ac:dyDescent="0.25">
      <c r="A63" s="578" t="s">
        <v>125</v>
      </c>
      <c r="B63" s="578"/>
      <c r="C63" s="578"/>
      <c r="D63" s="578"/>
      <c r="E63" s="578"/>
      <c r="F63" s="578"/>
      <c r="G63" s="578"/>
      <c r="H63" s="578"/>
      <c r="I63" s="20">
        <f>SUM(I59:I62)</f>
        <v>5</v>
      </c>
    </row>
    <row r="64" spans="1:9" ht="18" x14ac:dyDescent="0.25">
      <c r="A64" s="579"/>
      <c r="B64" s="579"/>
      <c r="C64" s="579"/>
      <c r="D64" s="579"/>
      <c r="E64" s="579"/>
      <c r="F64" s="579"/>
      <c r="G64" s="579"/>
      <c r="H64" s="579"/>
      <c r="I64" s="579"/>
    </row>
    <row r="65" spans="1:9" x14ac:dyDescent="0.25">
      <c r="A65" s="564" t="s">
        <v>124</v>
      </c>
      <c r="B65" s="564"/>
      <c r="C65" s="564"/>
      <c r="D65" s="564"/>
      <c r="E65" s="564"/>
      <c r="F65" s="564"/>
      <c r="G65" s="564"/>
      <c r="H65" s="564"/>
      <c r="I65" s="564"/>
    </row>
    <row r="66" spans="1:9" ht="18" x14ac:dyDescent="0.25">
      <c r="A66" s="55"/>
      <c r="B66" s="54"/>
      <c r="C66" s="54"/>
      <c r="D66" s="54"/>
      <c r="E66" s="54"/>
      <c r="F66" s="54"/>
      <c r="G66" s="54"/>
      <c r="H66" s="54"/>
      <c r="I66" s="53"/>
    </row>
    <row r="67" spans="1:9" ht="13" x14ac:dyDescent="0.25">
      <c r="A67" s="568" t="s">
        <v>123</v>
      </c>
      <c r="B67" s="568"/>
      <c r="C67" s="568"/>
      <c r="D67" s="568"/>
      <c r="E67" s="568"/>
      <c r="F67" s="568"/>
      <c r="G67" s="568"/>
      <c r="H67" s="568"/>
      <c r="I67" s="568"/>
    </row>
    <row r="68" spans="1:9" ht="14" x14ac:dyDescent="0.25">
      <c r="A68" s="52" t="s">
        <v>76</v>
      </c>
      <c r="B68" s="554" t="s">
        <v>122</v>
      </c>
      <c r="C68" s="554"/>
      <c r="D68" s="554"/>
      <c r="E68" s="554"/>
      <c r="F68" s="554"/>
      <c r="G68" s="554"/>
      <c r="H68" s="179" t="s">
        <v>62</v>
      </c>
      <c r="I68" s="179" t="s">
        <v>16</v>
      </c>
    </row>
    <row r="69" spans="1:9" ht="13" x14ac:dyDescent="0.25">
      <c r="A69" s="50" t="s">
        <v>15</v>
      </c>
      <c r="B69" s="553" t="s">
        <v>121</v>
      </c>
      <c r="C69" s="553"/>
      <c r="D69" s="553"/>
      <c r="E69" s="553"/>
      <c r="F69" s="553"/>
      <c r="G69" s="553"/>
      <c r="H69" s="32">
        <v>0.2</v>
      </c>
      <c r="I69" s="49">
        <f>I41*20%</f>
        <v>121.02600000000001</v>
      </c>
    </row>
    <row r="70" spans="1:9" ht="13" x14ac:dyDescent="0.25">
      <c r="A70" s="50" t="s">
        <v>13</v>
      </c>
      <c r="B70" s="553" t="s">
        <v>120</v>
      </c>
      <c r="C70" s="553"/>
      <c r="D70" s="553"/>
      <c r="E70" s="553"/>
      <c r="F70" s="553"/>
      <c r="G70" s="553"/>
      <c r="H70" s="32"/>
      <c r="I70" s="49"/>
    </row>
    <row r="71" spans="1:9" ht="13" x14ac:dyDescent="0.25">
      <c r="A71" s="50" t="s">
        <v>12</v>
      </c>
      <c r="B71" s="553" t="s">
        <v>119</v>
      </c>
      <c r="C71" s="553"/>
      <c r="D71" s="553"/>
      <c r="E71" s="553"/>
      <c r="F71" s="553"/>
      <c r="G71" s="553"/>
      <c r="H71" s="32"/>
      <c r="I71" s="49"/>
    </row>
    <row r="72" spans="1:9" ht="13" x14ac:dyDescent="0.25">
      <c r="A72" s="50" t="s">
        <v>35</v>
      </c>
      <c r="B72" s="553" t="s">
        <v>118</v>
      </c>
      <c r="C72" s="553"/>
      <c r="D72" s="553"/>
      <c r="E72" s="553"/>
      <c r="F72" s="553"/>
      <c r="G72" s="553"/>
      <c r="H72" s="32"/>
      <c r="I72" s="49"/>
    </row>
    <row r="73" spans="1:9" ht="13" x14ac:dyDescent="0.25">
      <c r="A73" s="50" t="s">
        <v>32</v>
      </c>
      <c r="B73" s="553" t="s">
        <v>117</v>
      </c>
      <c r="C73" s="553"/>
      <c r="D73" s="553"/>
      <c r="E73" s="553"/>
      <c r="F73" s="553"/>
      <c r="G73" s="553"/>
      <c r="H73" s="32"/>
      <c r="I73" s="49"/>
    </row>
    <row r="74" spans="1:9" ht="13" x14ac:dyDescent="0.25">
      <c r="A74" s="50" t="s">
        <v>81</v>
      </c>
      <c r="B74" s="553" t="s">
        <v>116</v>
      </c>
      <c r="C74" s="553"/>
      <c r="D74" s="553"/>
      <c r="E74" s="553"/>
      <c r="F74" s="553"/>
      <c r="G74" s="553"/>
      <c r="H74" s="32">
        <v>0.08</v>
      </c>
      <c r="I74" s="49">
        <f>I41*8%</f>
        <v>48.410400000000003</v>
      </c>
    </row>
    <row r="75" spans="1:9" ht="13" x14ac:dyDescent="0.25">
      <c r="A75" s="50" t="s">
        <v>79</v>
      </c>
      <c r="B75" s="553" t="s">
        <v>115</v>
      </c>
      <c r="C75" s="553"/>
      <c r="D75" s="553"/>
      <c r="E75" s="553"/>
      <c r="F75" s="553"/>
      <c r="G75" s="553"/>
      <c r="H75" s="32">
        <v>0.03</v>
      </c>
      <c r="I75" s="49">
        <f>I41*3%</f>
        <v>18.1539</v>
      </c>
    </row>
    <row r="76" spans="1:9" ht="13" x14ac:dyDescent="0.25">
      <c r="A76" s="50" t="s">
        <v>114</v>
      </c>
      <c r="B76" s="553" t="s">
        <v>113</v>
      </c>
      <c r="C76" s="553"/>
      <c r="D76" s="553"/>
      <c r="E76" s="553"/>
      <c r="F76" s="553"/>
      <c r="G76" s="553"/>
      <c r="H76" s="32"/>
      <c r="I76" s="49"/>
    </row>
    <row r="77" spans="1:9" ht="13" x14ac:dyDescent="0.25">
      <c r="A77" s="578" t="s">
        <v>47</v>
      </c>
      <c r="B77" s="578"/>
      <c r="C77" s="578"/>
      <c r="D77" s="578"/>
      <c r="E77" s="578"/>
      <c r="F77" s="578"/>
      <c r="G77" s="578"/>
      <c r="H77" s="32">
        <f>SUM(H69:H76)</f>
        <v>0.31000000000000005</v>
      </c>
      <c r="I77" s="25">
        <f>SUM(I69:I76)</f>
        <v>187.59030000000001</v>
      </c>
    </row>
    <row r="78" spans="1:9" ht="13" x14ac:dyDescent="0.25">
      <c r="A78" s="181"/>
      <c r="B78" s="47"/>
      <c r="C78" s="47"/>
      <c r="D78" s="47"/>
      <c r="E78" s="47"/>
      <c r="F78" s="47"/>
      <c r="G78" s="47"/>
      <c r="H78" s="46"/>
      <c r="I78" s="45"/>
    </row>
    <row r="79" spans="1:9" ht="13" x14ac:dyDescent="0.25">
      <c r="A79" s="553" t="s">
        <v>112</v>
      </c>
      <c r="B79" s="553"/>
      <c r="C79" s="553"/>
      <c r="D79" s="553"/>
      <c r="E79" s="553"/>
      <c r="F79" s="553"/>
      <c r="G79" s="553"/>
      <c r="H79" s="553"/>
      <c r="I79" s="553"/>
    </row>
    <row r="80" spans="1:9" ht="13" x14ac:dyDescent="0.25">
      <c r="A80" s="560"/>
      <c r="B80" s="560"/>
      <c r="C80" s="560"/>
      <c r="D80" s="560"/>
      <c r="E80" s="560"/>
      <c r="F80" s="560"/>
      <c r="G80" s="560"/>
      <c r="H80" s="560"/>
      <c r="I80" s="560"/>
    </row>
    <row r="81" spans="1:9" ht="14" x14ac:dyDescent="0.25">
      <c r="A81" s="554" t="s">
        <v>111</v>
      </c>
      <c r="B81" s="554"/>
      <c r="C81" s="554"/>
      <c r="D81" s="554"/>
      <c r="E81" s="554"/>
      <c r="F81" s="554"/>
      <c r="G81" s="554"/>
      <c r="H81" s="554"/>
      <c r="I81" s="554"/>
    </row>
    <row r="82" spans="1:9" ht="14" x14ac:dyDescent="0.25">
      <c r="A82" s="178" t="s">
        <v>74</v>
      </c>
      <c r="B82" s="554" t="s">
        <v>110</v>
      </c>
      <c r="C82" s="554"/>
      <c r="D82" s="554"/>
      <c r="E82" s="554"/>
      <c r="F82" s="554"/>
      <c r="G82" s="554"/>
      <c r="H82" s="554"/>
      <c r="I82" s="178" t="s">
        <v>16</v>
      </c>
    </row>
    <row r="83" spans="1:9" ht="13" x14ac:dyDescent="0.25">
      <c r="A83" s="171" t="s">
        <v>15</v>
      </c>
      <c r="B83" s="553" t="s">
        <v>109</v>
      </c>
      <c r="C83" s="553"/>
      <c r="D83" s="553"/>
      <c r="E83" s="553"/>
      <c r="F83" s="553"/>
      <c r="G83" s="553"/>
      <c r="H83" s="553"/>
      <c r="I83" s="25">
        <f>I41*8.33%</f>
        <v>50.407328999999997</v>
      </c>
    </row>
    <row r="84" spans="1:9" ht="13" x14ac:dyDescent="0.25">
      <c r="A84" s="171" t="s">
        <v>13</v>
      </c>
      <c r="B84" s="553" t="s">
        <v>108</v>
      </c>
      <c r="C84" s="553"/>
      <c r="D84" s="553"/>
      <c r="E84" s="553"/>
      <c r="F84" s="553"/>
      <c r="G84" s="553"/>
      <c r="H84" s="553"/>
      <c r="I84" s="44">
        <f>I41*2.78%</f>
        <v>16.822613999999998</v>
      </c>
    </row>
    <row r="85" spans="1:9" ht="13" x14ac:dyDescent="0.25">
      <c r="A85" s="578" t="s">
        <v>80</v>
      </c>
      <c r="B85" s="578"/>
      <c r="C85" s="578"/>
      <c r="D85" s="578"/>
      <c r="E85" s="578"/>
      <c r="F85" s="578"/>
      <c r="G85" s="578"/>
      <c r="H85" s="578"/>
      <c r="I85" s="44">
        <f>SUM(I83:I84)</f>
        <v>67.229942999999992</v>
      </c>
    </row>
    <row r="86" spans="1:9" ht="13" x14ac:dyDescent="0.25">
      <c r="A86" s="171" t="s">
        <v>12</v>
      </c>
      <c r="B86" s="553" t="s">
        <v>107</v>
      </c>
      <c r="C86" s="553"/>
      <c r="D86" s="553"/>
      <c r="E86" s="553"/>
      <c r="F86" s="553"/>
      <c r="G86" s="553"/>
      <c r="H86" s="553"/>
      <c r="I86" s="177">
        <f>ROUND(H77*I85,2)</f>
        <v>20.84</v>
      </c>
    </row>
    <row r="87" spans="1:9" ht="13" x14ac:dyDescent="0.25">
      <c r="A87" s="578" t="s">
        <v>47</v>
      </c>
      <c r="B87" s="578"/>
      <c r="C87" s="578"/>
      <c r="D87" s="578"/>
      <c r="E87" s="578"/>
      <c r="F87" s="578"/>
      <c r="G87" s="578"/>
      <c r="H87" s="578"/>
      <c r="I87" s="44">
        <f>SUM(I85:I86)</f>
        <v>88.069942999999995</v>
      </c>
    </row>
    <row r="88" spans="1:9" ht="13" x14ac:dyDescent="0.25">
      <c r="A88" s="580"/>
      <c r="B88" s="580"/>
      <c r="C88" s="580"/>
      <c r="D88" s="580"/>
      <c r="E88" s="580"/>
      <c r="F88" s="580"/>
      <c r="G88" s="580"/>
      <c r="H88" s="580"/>
      <c r="I88" s="580"/>
    </row>
    <row r="89" spans="1:9" ht="14" x14ac:dyDescent="0.25">
      <c r="A89" s="554" t="s">
        <v>106</v>
      </c>
      <c r="B89" s="554"/>
      <c r="C89" s="554"/>
      <c r="D89" s="554"/>
      <c r="E89" s="554"/>
      <c r="F89" s="554"/>
      <c r="G89" s="554"/>
      <c r="H89" s="554"/>
      <c r="I89" s="554"/>
    </row>
    <row r="90" spans="1:9" ht="14" x14ac:dyDescent="0.25">
      <c r="A90" s="178" t="s">
        <v>72</v>
      </c>
      <c r="B90" s="581" t="s">
        <v>105</v>
      </c>
      <c r="C90" s="581"/>
      <c r="D90" s="581"/>
      <c r="E90" s="581"/>
      <c r="F90" s="581"/>
      <c r="G90" s="581"/>
      <c r="H90" s="581"/>
      <c r="I90" s="178" t="s">
        <v>16</v>
      </c>
    </row>
    <row r="91" spans="1:9" ht="13" x14ac:dyDescent="0.25">
      <c r="A91" s="171" t="s">
        <v>15</v>
      </c>
      <c r="B91" s="553" t="s">
        <v>105</v>
      </c>
      <c r="C91" s="553"/>
      <c r="D91" s="553"/>
      <c r="E91" s="553"/>
      <c r="F91" s="553"/>
      <c r="G91" s="553"/>
      <c r="H91" s="553"/>
      <c r="I91" s="71">
        <f xml:space="preserve"> I41*0.07%</f>
        <v>0.42359100000000005</v>
      </c>
    </row>
    <row r="92" spans="1:9" ht="13" x14ac:dyDescent="0.25">
      <c r="A92" s="171" t="s">
        <v>13</v>
      </c>
      <c r="B92" s="553" t="s">
        <v>103</v>
      </c>
      <c r="C92" s="553"/>
      <c r="D92" s="553"/>
      <c r="E92" s="553"/>
      <c r="F92" s="553"/>
      <c r="G92" s="553"/>
      <c r="H92" s="553"/>
      <c r="I92" s="25">
        <f>ROUND(H77*I91,2)</f>
        <v>0.13</v>
      </c>
    </row>
    <row r="93" spans="1:9" ht="13" x14ac:dyDescent="0.25">
      <c r="A93" s="578" t="s">
        <v>47</v>
      </c>
      <c r="B93" s="578"/>
      <c r="C93" s="578"/>
      <c r="D93" s="578"/>
      <c r="E93" s="578"/>
      <c r="F93" s="578"/>
      <c r="G93" s="578"/>
      <c r="H93" s="578"/>
      <c r="I93" s="25">
        <f>SUM(I91:I92)</f>
        <v>0.55359100000000006</v>
      </c>
    </row>
    <row r="94" spans="1:9" ht="14" x14ac:dyDescent="0.25">
      <c r="A94" s="581" t="s">
        <v>102</v>
      </c>
      <c r="B94" s="581"/>
      <c r="C94" s="581"/>
      <c r="D94" s="581"/>
      <c r="E94" s="581"/>
      <c r="F94" s="581"/>
      <c r="G94" s="581"/>
      <c r="H94" s="581"/>
      <c r="I94" s="581"/>
    </row>
    <row r="95" spans="1:9" ht="14" x14ac:dyDescent="0.25">
      <c r="A95" s="178" t="s">
        <v>70</v>
      </c>
      <c r="B95" s="581" t="s">
        <v>101</v>
      </c>
      <c r="C95" s="581"/>
      <c r="D95" s="581"/>
      <c r="E95" s="581"/>
      <c r="F95" s="581"/>
      <c r="G95" s="581"/>
      <c r="H95" s="581"/>
      <c r="I95" s="178" t="s">
        <v>16</v>
      </c>
    </row>
    <row r="96" spans="1:9" ht="13" x14ac:dyDescent="0.25">
      <c r="A96" s="171" t="s">
        <v>15</v>
      </c>
      <c r="B96" s="577" t="s">
        <v>100</v>
      </c>
      <c r="C96" s="577"/>
      <c r="D96" s="577"/>
      <c r="E96" s="577"/>
      <c r="F96" s="577"/>
      <c r="G96" s="577"/>
      <c r="H96" s="577"/>
      <c r="I96" s="72">
        <f>I41*0.42%</f>
        <v>2.5415459999999999</v>
      </c>
    </row>
    <row r="97" spans="1:9" ht="13" x14ac:dyDescent="0.25">
      <c r="A97" s="171" t="s">
        <v>13</v>
      </c>
      <c r="B97" s="577" t="s">
        <v>99</v>
      </c>
      <c r="C97" s="577"/>
      <c r="D97" s="577"/>
      <c r="E97" s="577"/>
      <c r="F97" s="577"/>
      <c r="G97" s="577"/>
      <c r="H97" s="577"/>
      <c r="I97" s="25">
        <f>I41*0.03%</f>
        <v>0.18153899999999998</v>
      </c>
    </row>
    <row r="98" spans="1:9" ht="13" x14ac:dyDescent="0.25">
      <c r="A98" s="171" t="s">
        <v>98</v>
      </c>
      <c r="B98" s="577" t="s">
        <v>97</v>
      </c>
      <c r="C98" s="577"/>
      <c r="D98" s="577"/>
      <c r="E98" s="577"/>
      <c r="F98" s="577"/>
      <c r="G98" s="577"/>
      <c r="H98" s="577"/>
      <c r="I98" s="25">
        <f>ROUND((0.08*0.4*0.05)*I41,2)</f>
        <v>0.97</v>
      </c>
    </row>
    <row r="99" spans="1:9" ht="13" x14ac:dyDescent="0.25">
      <c r="A99" s="171" t="s">
        <v>96</v>
      </c>
      <c r="B99" s="553" t="s">
        <v>95</v>
      </c>
      <c r="C99" s="553"/>
      <c r="D99" s="553"/>
      <c r="E99" s="553"/>
      <c r="F99" s="553"/>
      <c r="G99" s="553"/>
      <c r="H99" s="553"/>
      <c r="I99" s="71">
        <f>ROUND((1*0.08*0.1*0.05)*I41,2)</f>
        <v>0.24</v>
      </c>
    </row>
    <row r="100" spans="1:9" ht="13" x14ac:dyDescent="0.25">
      <c r="A100" s="171" t="s">
        <v>35</v>
      </c>
      <c r="B100" s="553" t="s">
        <v>190</v>
      </c>
      <c r="C100" s="553"/>
      <c r="D100" s="553"/>
      <c r="E100" s="553"/>
      <c r="F100" s="553"/>
      <c r="G100" s="553"/>
      <c r="H100" s="553"/>
      <c r="I100" s="25">
        <f xml:space="preserve"> I41*1.94%</f>
        <v>11.739522000000001</v>
      </c>
    </row>
    <row r="101" spans="1:9" ht="13" x14ac:dyDescent="0.25">
      <c r="A101" s="171" t="s">
        <v>32</v>
      </c>
      <c r="B101" s="577" t="s">
        <v>93</v>
      </c>
      <c r="C101" s="577"/>
      <c r="D101" s="577"/>
      <c r="E101" s="577"/>
      <c r="F101" s="577"/>
      <c r="G101" s="577"/>
      <c r="H101" s="577"/>
      <c r="I101" s="25">
        <f>I100*36.8%</f>
        <v>4.3201440959999999</v>
      </c>
    </row>
    <row r="102" spans="1:9" ht="13" x14ac:dyDescent="0.25">
      <c r="A102" s="171" t="s">
        <v>92</v>
      </c>
      <c r="B102" s="577" t="s">
        <v>91</v>
      </c>
      <c r="C102" s="577"/>
      <c r="D102" s="577"/>
      <c r="E102" s="577"/>
      <c r="F102" s="577"/>
      <c r="G102" s="577"/>
      <c r="H102" s="577"/>
      <c r="I102" s="25">
        <f>ROUND(1*0.08*0.4*I41,2)</f>
        <v>19.36</v>
      </c>
    </row>
    <row r="103" spans="1:9" ht="13" x14ac:dyDescent="0.25">
      <c r="A103" s="171" t="s">
        <v>90</v>
      </c>
      <c r="B103" s="553" t="s">
        <v>89</v>
      </c>
      <c r="C103" s="553"/>
      <c r="D103" s="553"/>
      <c r="E103" s="553"/>
      <c r="F103" s="553"/>
      <c r="G103" s="553"/>
      <c r="H103" s="553"/>
      <c r="I103" s="25">
        <f>ROUND(1*0.08*0.1*I41,2)</f>
        <v>4.84</v>
      </c>
    </row>
    <row r="104" spans="1:9" ht="13" x14ac:dyDescent="0.25">
      <c r="A104" s="578" t="s">
        <v>47</v>
      </c>
      <c r="B104" s="578"/>
      <c r="C104" s="578"/>
      <c r="D104" s="578"/>
      <c r="E104" s="578"/>
      <c r="F104" s="578"/>
      <c r="G104" s="578"/>
      <c r="H104" s="578"/>
      <c r="I104" s="25">
        <f>SUM(I96:I103)</f>
        <v>44.192751095999995</v>
      </c>
    </row>
    <row r="105" spans="1:9" ht="14" x14ac:dyDescent="0.25">
      <c r="A105" s="554" t="s">
        <v>88</v>
      </c>
      <c r="B105" s="554"/>
      <c r="C105" s="554"/>
      <c r="D105" s="554"/>
      <c r="E105" s="554"/>
      <c r="F105" s="554"/>
      <c r="G105" s="554"/>
      <c r="H105" s="554"/>
      <c r="I105" s="554"/>
    </row>
    <row r="106" spans="1:9" ht="14" x14ac:dyDescent="0.3">
      <c r="A106" s="41" t="s">
        <v>68</v>
      </c>
      <c r="B106" s="581" t="s">
        <v>87</v>
      </c>
      <c r="C106" s="581"/>
      <c r="D106" s="581"/>
      <c r="E106" s="581"/>
      <c r="F106" s="581"/>
      <c r="G106" s="581"/>
      <c r="H106" s="581"/>
      <c r="I106" s="41" t="s">
        <v>16</v>
      </c>
    </row>
    <row r="107" spans="1:9" ht="13" x14ac:dyDescent="0.3">
      <c r="A107" s="169" t="s">
        <v>15</v>
      </c>
      <c r="B107" s="577" t="s">
        <v>86</v>
      </c>
      <c r="C107" s="577"/>
      <c r="D107" s="577"/>
      <c r="E107" s="577"/>
      <c r="F107" s="577"/>
      <c r="G107" s="577"/>
      <c r="H107" s="577"/>
      <c r="I107" s="25">
        <f>I41*8.33%</f>
        <v>50.407328999999997</v>
      </c>
    </row>
    <row r="108" spans="1:9" ht="13" x14ac:dyDescent="0.3">
      <c r="A108" s="169" t="s">
        <v>13</v>
      </c>
      <c r="B108" s="577" t="s">
        <v>191</v>
      </c>
      <c r="C108" s="577"/>
      <c r="D108" s="577"/>
      <c r="E108" s="577"/>
      <c r="F108" s="577"/>
      <c r="G108" s="577"/>
      <c r="H108" s="577"/>
      <c r="I108" s="40">
        <f>I41*1%</f>
        <v>6.0513000000000003</v>
      </c>
    </row>
    <row r="109" spans="1:9" ht="13" x14ac:dyDescent="0.3">
      <c r="A109" s="169" t="s">
        <v>12</v>
      </c>
      <c r="B109" s="577" t="s">
        <v>180</v>
      </c>
      <c r="C109" s="577"/>
      <c r="D109" s="577"/>
      <c r="E109" s="577"/>
      <c r="F109" s="577"/>
      <c r="G109" s="577"/>
      <c r="H109" s="577"/>
      <c r="I109" s="40">
        <f>I41*0.02%</f>
        <v>0.12102600000000001</v>
      </c>
    </row>
    <row r="110" spans="1:9" ht="13" x14ac:dyDescent="0.3">
      <c r="A110" s="169" t="s">
        <v>35</v>
      </c>
      <c r="B110" s="577" t="s">
        <v>192</v>
      </c>
      <c r="C110" s="577"/>
      <c r="D110" s="577"/>
      <c r="E110" s="577"/>
      <c r="F110" s="577"/>
      <c r="G110" s="577"/>
      <c r="H110" s="577"/>
      <c r="I110" s="40">
        <f>I41*0.05%</f>
        <v>0.30256500000000003</v>
      </c>
    </row>
    <row r="111" spans="1:9" ht="13" x14ac:dyDescent="0.3">
      <c r="A111" s="169" t="s">
        <v>32</v>
      </c>
      <c r="B111" s="577" t="s">
        <v>193</v>
      </c>
      <c r="C111" s="577"/>
      <c r="D111" s="577"/>
      <c r="E111" s="577"/>
      <c r="F111" s="577"/>
      <c r="G111" s="577"/>
      <c r="H111" s="577"/>
      <c r="I111" s="37">
        <f>I41*0.28%</f>
        <v>1.6943640000000002</v>
      </c>
    </row>
    <row r="112" spans="1:9" ht="13" x14ac:dyDescent="0.3">
      <c r="A112" s="169" t="s">
        <v>81</v>
      </c>
      <c r="B112" s="577" t="s">
        <v>65</v>
      </c>
      <c r="C112" s="577"/>
      <c r="D112" s="577"/>
      <c r="E112" s="577"/>
      <c r="F112" s="577"/>
      <c r="G112" s="577"/>
      <c r="H112" s="577"/>
      <c r="I112" s="37"/>
    </row>
    <row r="113" spans="1:9" ht="13" x14ac:dyDescent="0.3">
      <c r="A113" s="578" t="s">
        <v>80</v>
      </c>
      <c r="B113" s="578"/>
      <c r="C113" s="578"/>
      <c r="D113" s="578"/>
      <c r="E113" s="578"/>
      <c r="F113" s="578"/>
      <c r="G113" s="578"/>
      <c r="H113" s="578"/>
      <c r="I113" s="37">
        <f>SUM(I107:I112)</f>
        <v>58.576583999999997</v>
      </c>
    </row>
    <row r="114" spans="1:9" ht="13" x14ac:dyDescent="0.3">
      <c r="A114" s="172" t="s">
        <v>79</v>
      </c>
      <c r="B114" s="577" t="s">
        <v>78</v>
      </c>
      <c r="C114" s="577"/>
      <c r="D114" s="577"/>
      <c r="E114" s="577"/>
      <c r="F114" s="577"/>
      <c r="G114" s="577"/>
      <c r="H114" s="577"/>
      <c r="I114" s="37">
        <f>ROUND(H77*I113,2)</f>
        <v>18.16</v>
      </c>
    </row>
    <row r="115" spans="1:9" ht="13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SUM(I113:I114)</f>
        <v>76.736583999999993</v>
      </c>
    </row>
    <row r="116" spans="1:9" ht="14" x14ac:dyDescent="0.25">
      <c r="A116" s="581" t="s">
        <v>77</v>
      </c>
      <c r="B116" s="581"/>
      <c r="C116" s="581"/>
      <c r="D116" s="581"/>
      <c r="E116" s="581"/>
      <c r="F116" s="581"/>
      <c r="G116" s="581"/>
      <c r="H116" s="581"/>
      <c r="I116" s="581"/>
    </row>
    <row r="117" spans="1:9" ht="14" x14ac:dyDescent="0.25">
      <c r="A117" s="178">
        <v>4</v>
      </c>
      <c r="B117" s="554" t="s">
        <v>34</v>
      </c>
      <c r="C117" s="554"/>
      <c r="D117" s="554"/>
      <c r="E117" s="554"/>
      <c r="F117" s="554"/>
      <c r="G117" s="554"/>
      <c r="H117" s="554"/>
      <c r="I117" s="178" t="s">
        <v>16</v>
      </c>
    </row>
    <row r="118" spans="1:9" ht="13" x14ac:dyDescent="0.25">
      <c r="A118" s="171" t="s">
        <v>76</v>
      </c>
      <c r="B118" s="553" t="s">
        <v>75</v>
      </c>
      <c r="C118" s="553"/>
      <c r="D118" s="553"/>
      <c r="E118" s="553"/>
      <c r="F118" s="553"/>
      <c r="G118" s="553"/>
      <c r="H118" s="553"/>
      <c r="I118" s="25">
        <f>I77</f>
        <v>187.59030000000001</v>
      </c>
    </row>
    <row r="119" spans="1:9" ht="13" x14ac:dyDescent="0.25">
      <c r="A119" s="171" t="s">
        <v>74</v>
      </c>
      <c r="B119" s="553" t="s">
        <v>73</v>
      </c>
      <c r="C119" s="553"/>
      <c r="D119" s="553"/>
      <c r="E119" s="553"/>
      <c r="F119" s="553"/>
      <c r="G119" s="553"/>
      <c r="H119" s="553"/>
      <c r="I119" s="25">
        <f>I87</f>
        <v>88.069942999999995</v>
      </c>
    </row>
    <row r="120" spans="1:9" ht="13" x14ac:dyDescent="0.25">
      <c r="A120" s="171" t="s">
        <v>72</v>
      </c>
      <c r="B120" s="553" t="s">
        <v>71</v>
      </c>
      <c r="C120" s="553"/>
      <c r="D120" s="553"/>
      <c r="E120" s="553"/>
      <c r="F120" s="553"/>
      <c r="G120" s="553"/>
      <c r="H120" s="553"/>
      <c r="I120" s="25">
        <f>I93</f>
        <v>0.55359100000000006</v>
      </c>
    </row>
    <row r="121" spans="1:9" ht="13" x14ac:dyDescent="0.25">
      <c r="A121" s="171" t="s">
        <v>70</v>
      </c>
      <c r="B121" s="553" t="s">
        <v>69</v>
      </c>
      <c r="C121" s="553"/>
      <c r="D121" s="553"/>
      <c r="E121" s="553"/>
      <c r="F121" s="553"/>
      <c r="G121" s="553"/>
      <c r="H121" s="553"/>
      <c r="I121" s="25">
        <f>I104</f>
        <v>44.192751095999995</v>
      </c>
    </row>
    <row r="122" spans="1:9" ht="13" x14ac:dyDescent="0.25">
      <c r="A122" s="171" t="s">
        <v>68</v>
      </c>
      <c r="B122" s="553" t="s">
        <v>67</v>
      </c>
      <c r="C122" s="553"/>
      <c r="D122" s="553"/>
      <c r="E122" s="553"/>
      <c r="F122" s="553"/>
      <c r="G122" s="553"/>
      <c r="H122" s="553"/>
      <c r="I122" s="25">
        <f>I115</f>
        <v>76.736583999999993</v>
      </c>
    </row>
    <row r="123" spans="1:9" ht="13" x14ac:dyDescent="0.25">
      <c r="A123" s="171" t="s">
        <v>66</v>
      </c>
      <c r="B123" s="553" t="s">
        <v>65</v>
      </c>
      <c r="C123" s="553"/>
      <c r="D123" s="553"/>
      <c r="E123" s="553"/>
      <c r="F123" s="553"/>
      <c r="G123" s="553"/>
      <c r="H123" s="553"/>
      <c r="I123" s="25"/>
    </row>
    <row r="124" spans="1:9" ht="13" x14ac:dyDescent="0.25">
      <c r="A124" s="578" t="s">
        <v>47</v>
      </c>
      <c r="B124" s="578"/>
      <c r="C124" s="578"/>
      <c r="D124" s="578"/>
      <c r="E124" s="578"/>
      <c r="F124" s="578"/>
      <c r="G124" s="578"/>
      <c r="H124" s="578"/>
      <c r="I124" s="25">
        <f>SUM(I118:I123)</f>
        <v>397.14316909600001</v>
      </c>
    </row>
    <row r="125" spans="1:9" ht="13" x14ac:dyDescent="0.25">
      <c r="A125" s="560" t="s">
        <v>64</v>
      </c>
      <c r="B125" s="560"/>
      <c r="C125" s="560"/>
      <c r="D125" s="560"/>
      <c r="E125" s="560"/>
      <c r="F125" s="560"/>
      <c r="G125" s="560"/>
      <c r="H125" s="560"/>
      <c r="I125" s="560"/>
    </row>
    <row r="126" spans="1:9" ht="14" x14ac:dyDescent="0.25">
      <c r="A126" s="178">
        <v>5</v>
      </c>
      <c r="B126" s="581" t="s">
        <v>63</v>
      </c>
      <c r="C126" s="581"/>
      <c r="D126" s="581"/>
      <c r="E126" s="581"/>
      <c r="F126" s="581"/>
      <c r="G126" s="581"/>
      <c r="H126" s="178" t="s">
        <v>62</v>
      </c>
      <c r="I126" s="34" t="s">
        <v>16</v>
      </c>
    </row>
    <row r="127" spans="1:9" ht="13" x14ac:dyDescent="0.25">
      <c r="A127" s="624" t="s">
        <v>61</v>
      </c>
      <c r="B127" s="624"/>
      <c r="C127" s="624"/>
      <c r="D127" s="624"/>
      <c r="E127" s="624"/>
      <c r="F127" s="624"/>
      <c r="G127" s="624"/>
      <c r="H127" s="33" t="s">
        <v>49</v>
      </c>
      <c r="I127" s="23">
        <f>SUM(I41+I53+I63+I124)</f>
        <v>1234.6431690960001</v>
      </c>
    </row>
    <row r="128" spans="1:9" ht="13" x14ac:dyDescent="0.25">
      <c r="A128" s="171" t="s">
        <v>15</v>
      </c>
      <c r="B128" s="574" t="s">
        <v>60</v>
      </c>
      <c r="C128" s="622"/>
      <c r="D128" s="622"/>
      <c r="E128" s="622"/>
      <c r="F128" s="622"/>
      <c r="G128" s="623"/>
      <c r="H128" s="32"/>
      <c r="I128" s="25">
        <v>100</v>
      </c>
    </row>
    <row r="129" spans="1:9" ht="13" x14ac:dyDescent="0.25">
      <c r="A129" s="624" t="s">
        <v>59</v>
      </c>
      <c r="B129" s="624"/>
      <c r="C129" s="624"/>
      <c r="D129" s="624"/>
      <c r="E129" s="624"/>
      <c r="F129" s="624"/>
      <c r="G129" s="624"/>
      <c r="H129" s="31" t="s">
        <v>49</v>
      </c>
      <c r="I129" s="23">
        <f>SUM(I41+I53+I63+I124+I128)</f>
        <v>1334.6431690960001</v>
      </c>
    </row>
    <row r="130" spans="1:9" ht="13" x14ac:dyDescent="0.25">
      <c r="A130" s="171" t="s">
        <v>13</v>
      </c>
      <c r="B130" s="574" t="s">
        <v>58</v>
      </c>
      <c r="C130" s="622"/>
      <c r="D130" s="622"/>
      <c r="E130" s="622"/>
      <c r="F130" s="622"/>
      <c r="G130" s="623"/>
      <c r="H130" s="32"/>
      <c r="I130" s="25">
        <v>165.23</v>
      </c>
    </row>
    <row r="131" spans="1:9" ht="13" x14ac:dyDescent="0.25">
      <c r="A131" s="624" t="s">
        <v>57</v>
      </c>
      <c r="B131" s="624"/>
      <c r="C131" s="624"/>
      <c r="D131" s="624"/>
      <c r="E131" s="624"/>
      <c r="F131" s="624"/>
      <c r="G131" s="624"/>
      <c r="H131" s="31" t="s">
        <v>49</v>
      </c>
      <c r="I131" s="23">
        <f>SUM(I41+I53+I63+I124+I128+I130)</f>
        <v>1499.8731690960001</v>
      </c>
    </row>
    <row r="132" spans="1:9" ht="13" x14ac:dyDescent="0.25">
      <c r="A132" s="171" t="s">
        <v>12</v>
      </c>
      <c r="B132" s="577" t="s">
        <v>56</v>
      </c>
      <c r="C132" s="577"/>
      <c r="D132" s="577"/>
      <c r="E132" s="577"/>
      <c r="F132" s="577"/>
      <c r="G132" s="577"/>
      <c r="H132" s="30" t="s">
        <v>49</v>
      </c>
      <c r="I132" s="28"/>
    </row>
    <row r="133" spans="1:9" ht="13" x14ac:dyDescent="0.25">
      <c r="A133" s="171"/>
      <c r="B133" s="577" t="s">
        <v>55</v>
      </c>
      <c r="C133" s="577"/>
      <c r="D133" s="577"/>
      <c r="E133" s="577"/>
      <c r="F133" s="577"/>
      <c r="G133" s="577"/>
      <c r="H133" s="30" t="s">
        <v>49</v>
      </c>
      <c r="I133" s="28" t="s">
        <v>49</v>
      </c>
    </row>
    <row r="134" spans="1:9" ht="13" x14ac:dyDescent="0.25">
      <c r="A134" s="171"/>
      <c r="B134" s="625" t="s">
        <v>234</v>
      </c>
      <c r="C134" s="583"/>
      <c r="D134" s="583"/>
      <c r="E134" s="583"/>
      <c r="F134" s="583"/>
      <c r="G134" s="583"/>
      <c r="H134" s="26">
        <v>1.95E-2</v>
      </c>
      <c r="I134" s="25">
        <f>I157*H134</f>
        <v>31.6875</v>
      </c>
    </row>
    <row r="135" spans="1:9" ht="13" x14ac:dyDescent="0.25">
      <c r="A135" s="171"/>
      <c r="B135" s="625" t="s">
        <v>235</v>
      </c>
      <c r="C135" s="583"/>
      <c r="D135" s="583"/>
      <c r="E135" s="583"/>
      <c r="F135" s="583"/>
      <c r="G135" s="583"/>
      <c r="H135" s="26">
        <v>2.3999999999999998E-3</v>
      </c>
      <c r="I135" s="25">
        <f>I157*H135</f>
        <v>3.8999999999999995</v>
      </c>
    </row>
    <row r="136" spans="1:9" ht="13" x14ac:dyDescent="0.25">
      <c r="A136" s="171"/>
      <c r="B136" s="582" t="s">
        <v>236</v>
      </c>
      <c r="C136" s="582"/>
      <c r="D136" s="582"/>
      <c r="E136" s="582"/>
      <c r="F136" s="582"/>
      <c r="G136" s="582"/>
      <c r="H136" s="29">
        <v>2.01E-2</v>
      </c>
      <c r="I136" s="28">
        <f>I157*H136</f>
        <v>32.662500000000001</v>
      </c>
    </row>
    <row r="137" spans="1:9" ht="13" x14ac:dyDescent="0.25">
      <c r="A137" s="171"/>
      <c r="B137" s="584" t="s">
        <v>51</v>
      </c>
      <c r="C137" s="584"/>
      <c r="D137" s="584"/>
      <c r="E137" s="584"/>
      <c r="F137" s="584"/>
      <c r="G137" s="584"/>
      <c r="H137" s="29" t="s">
        <v>49</v>
      </c>
      <c r="I137" s="28" t="s">
        <v>49</v>
      </c>
    </row>
    <row r="138" spans="1:9" ht="13" x14ac:dyDescent="0.25">
      <c r="A138" s="171"/>
      <c r="B138" s="573" t="s">
        <v>50</v>
      </c>
      <c r="C138" s="573"/>
      <c r="D138" s="573"/>
      <c r="E138" s="573"/>
      <c r="F138" s="573"/>
      <c r="G138" s="573"/>
      <c r="H138" s="29" t="s">
        <v>49</v>
      </c>
      <c r="I138" s="28" t="s">
        <v>49</v>
      </c>
    </row>
    <row r="139" spans="1:9" ht="13" x14ac:dyDescent="0.25">
      <c r="A139" s="171"/>
      <c r="B139" s="625" t="s">
        <v>228</v>
      </c>
      <c r="C139" s="583"/>
      <c r="D139" s="583"/>
      <c r="E139" s="583"/>
      <c r="F139" s="583"/>
      <c r="G139" s="583"/>
      <c r="H139" s="26">
        <v>3.5000000000000003E-2</v>
      </c>
      <c r="I139" s="25">
        <f>I157*H139</f>
        <v>56.875000000000007</v>
      </c>
    </row>
    <row r="140" spans="1:9" ht="13" x14ac:dyDescent="0.25">
      <c r="A140" s="578" t="s">
        <v>248</v>
      </c>
      <c r="B140" s="578"/>
      <c r="C140" s="578"/>
      <c r="D140" s="578"/>
      <c r="E140" s="578"/>
      <c r="F140" s="578"/>
      <c r="G140" s="578"/>
      <c r="H140" s="578"/>
      <c r="I140" s="25">
        <f>I142+I128+I130</f>
        <v>390.35500000000002</v>
      </c>
    </row>
    <row r="141" spans="1:9" ht="13" x14ac:dyDescent="0.25">
      <c r="A141" s="578"/>
      <c r="B141" s="578"/>
      <c r="C141" s="578"/>
      <c r="D141" s="578"/>
      <c r="E141" s="578"/>
      <c r="F141" s="578"/>
      <c r="G141" s="578"/>
      <c r="H141" s="578"/>
      <c r="I141" s="578"/>
    </row>
    <row r="142" spans="1:9" ht="13" x14ac:dyDescent="0.25">
      <c r="A142" s="589" t="s">
        <v>46</v>
      </c>
      <c r="B142" s="589"/>
      <c r="C142" s="589"/>
      <c r="D142" s="589"/>
      <c r="E142" s="589"/>
      <c r="F142" s="589"/>
      <c r="G142" s="589"/>
      <c r="H142" s="24">
        <f>SUM(H134:H139)</f>
        <v>7.6999999999999999E-2</v>
      </c>
      <c r="I142" s="23">
        <f>SUM(I134:I139)</f>
        <v>125.125</v>
      </c>
    </row>
    <row r="143" spans="1:9" x14ac:dyDescent="0.25">
      <c r="A143" s="590" t="s">
        <v>45</v>
      </c>
      <c r="B143" s="590"/>
      <c r="C143" s="591" t="s">
        <v>44</v>
      </c>
      <c r="D143" s="591"/>
      <c r="E143" s="591"/>
      <c r="F143" s="591"/>
      <c r="G143" s="591"/>
      <c r="H143" s="591"/>
      <c r="I143" s="591"/>
    </row>
    <row r="144" spans="1:9" x14ac:dyDescent="0.25">
      <c r="A144" s="590"/>
      <c r="B144" s="590"/>
      <c r="C144" s="592" t="s">
        <v>43</v>
      </c>
      <c r="D144" s="592"/>
      <c r="E144" s="592"/>
      <c r="F144" s="592"/>
      <c r="G144" s="592"/>
      <c r="H144" s="592"/>
      <c r="I144" s="592"/>
    </row>
    <row r="145" spans="1:9" x14ac:dyDescent="0.25">
      <c r="A145" s="590"/>
      <c r="B145" s="590"/>
      <c r="C145" s="593" t="s">
        <v>42</v>
      </c>
      <c r="D145" s="593"/>
      <c r="E145" s="593"/>
      <c r="F145" s="593"/>
      <c r="G145" s="593"/>
      <c r="H145" s="593"/>
      <c r="I145" s="593"/>
    </row>
    <row r="146" spans="1:9" x14ac:dyDescent="0.25">
      <c r="A146" s="585"/>
      <c r="B146" s="585"/>
      <c r="C146" s="585"/>
      <c r="D146" s="585"/>
      <c r="E146" s="585"/>
      <c r="F146" s="585"/>
      <c r="G146" s="585"/>
      <c r="H146" s="585"/>
      <c r="I146" s="585"/>
    </row>
    <row r="147" spans="1:9" ht="13" x14ac:dyDescent="0.25">
      <c r="A147" s="553" t="s">
        <v>41</v>
      </c>
      <c r="B147" s="553"/>
      <c r="C147" s="553"/>
      <c r="D147" s="553"/>
      <c r="E147" s="553"/>
      <c r="F147" s="553"/>
      <c r="G147" s="553"/>
      <c r="H147" s="553"/>
      <c r="I147" s="553"/>
    </row>
    <row r="148" spans="1:9" ht="13" x14ac:dyDescent="0.25">
      <c r="A148" s="578"/>
      <c r="B148" s="578"/>
      <c r="C148" s="578"/>
      <c r="D148" s="578"/>
      <c r="E148" s="578"/>
      <c r="F148" s="578"/>
      <c r="G148" s="578"/>
      <c r="H148" s="578"/>
      <c r="I148" s="578"/>
    </row>
    <row r="149" spans="1:9" ht="15.5" x14ac:dyDescent="0.25">
      <c r="A149" s="586" t="s">
        <v>40</v>
      </c>
      <c r="B149" s="586"/>
      <c r="C149" s="586"/>
      <c r="D149" s="586"/>
      <c r="E149" s="586"/>
      <c r="F149" s="586"/>
      <c r="G149" s="586"/>
      <c r="H149" s="586"/>
      <c r="I149" s="586"/>
    </row>
    <row r="150" spans="1:9" ht="14" x14ac:dyDescent="0.25">
      <c r="A150" s="587" t="s">
        <v>39</v>
      </c>
      <c r="B150" s="587"/>
      <c r="C150" s="587"/>
      <c r="D150" s="587"/>
      <c r="E150" s="587"/>
      <c r="F150" s="587"/>
      <c r="G150" s="587"/>
      <c r="H150" s="587"/>
      <c r="I150" s="170" t="s">
        <v>16</v>
      </c>
    </row>
    <row r="151" spans="1:9" ht="13" x14ac:dyDescent="0.25">
      <c r="A151" s="174" t="s">
        <v>15</v>
      </c>
      <c r="B151" s="588" t="s">
        <v>38</v>
      </c>
      <c r="C151" s="588"/>
      <c r="D151" s="588"/>
      <c r="E151" s="588"/>
      <c r="F151" s="588"/>
      <c r="G151" s="588"/>
      <c r="H151" s="588"/>
      <c r="I151" s="20">
        <f>I41</f>
        <v>605.13</v>
      </c>
    </row>
    <row r="152" spans="1:9" ht="13" x14ac:dyDescent="0.25">
      <c r="A152" s="174" t="s">
        <v>13</v>
      </c>
      <c r="B152" s="588" t="s">
        <v>37</v>
      </c>
      <c r="C152" s="588"/>
      <c r="D152" s="588"/>
      <c r="E152" s="588"/>
      <c r="F152" s="588"/>
      <c r="G152" s="588"/>
      <c r="H152" s="588"/>
      <c r="I152" s="20">
        <f>I53</f>
        <v>227.37</v>
      </c>
    </row>
    <row r="153" spans="1:9" ht="13" x14ac:dyDescent="0.25">
      <c r="A153" s="174" t="s">
        <v>12</v>
      </c>
      <c r="B153" s="588" t="s">
        <v>36</v>
      </c>
      <c r="C153" s="588"/>
      <c r="D153" s="588"/>
      <c r="E153" s="588"/>
      <c r="F153" s="588"/>
      <c r="G153" s="588"/>
      <c r="H153" s="588"/>
      <c r="I153" s="20">
        <f>I63</f>
        <v>5</v>
      </c>
    </row>
    <row r="154" spans="1:9" ht="13" x14ac:dyDescent="0.25">
      <c r="A154" s="174" t="s">
        <v>35</v>
      </c>
      <c r="B154" s="588" t="s">
        <v>34</v>
      </c>
      <c r="C154" s="588"/>
      <c r="D154" s="588"/>
      <c r="E154" s="588"/>
      <c r="F154" s="588"/>
      <c r="G154" s="588"/>
      <c r="H154" s="588"/>
      <c r="I154" s="20">
        <f>I124</f>
        <v>397.14316909600001</v>
      </c>
    </row>
    <row r="155" spans="1:9" ht="13" x14ac:dyDescent="0.25">
      <c r="A155" s="598" t="s">
        <v>33</v>
      </c>
      <c r="B155" s="598"/>
      <c r="C155" s="598"/>
      <c r="D155" s="598"/>
      <c r="E155" s="598"/>
      <c r="F155" s="598"/>
      <c r="G155" s="598"/>
      <c r="H155" s="598"/>
      <c r="I155" s="20">
        <f>SUM(I151:I154)</f>
        <v>1234.6431690960001</v>
      </c>
    </row>
    <row r="156" spans="1:9" ht="13" x14ac:dyDescent="0.25">
      <c r="A156" s="21" t="s">
        <v>32</v>
      </c>
      <c r="B156" s="588" t="s">
        <v>31</v>
      </c>
      <c r="C156" s="588"/>
      <c r="D156" s="588"/>
      <c r="E156" s="588"/>
      <c r="F156" s="588"/>
      <c r="G156" s="588"/>
      <c r="H156" s="588"/>
      <c r="I156" s="20">
        <f>I140</f>
        <v>390.35500000000002</v>
      </c>
    </row>
    <row r="157" spans="1:9" ht="13" x14ac:dyDescent="0.25">
      <c r="A157" s="598" t="s">
        <v>30</v>
      </c>
      <c r="B157" s="598"/>
      <c r="C157" s="598"/>
      <c r="D157" s="598"/>
      <c r="E157" s="598"/>
      <c r="F157" s="598"/>
      <c r="G157" s="598"/>
      <c r="H157" s="598"/>
      <c r="I157" s="20">
        <v>1625</v>
      </c>
    </row>
    <row r="158" spans="1:9" ht="14.5" x14ac:dyDescent="0.25">
      <c r="A158" s="594" t="s">
        <v>29</v>
      </c>
      <c r="B158" s="594"/>
      <c r="C158" s="594"/>
      <c r="D158" s="594"/>
      <c r="E158" s="594"/>
      <c r="F158" s="594"/>
      <c r="G158" s="594"/>
      <c r="H158" s="594"/>
      <c r="I158" s="594"/>
    </row>
    <row r="159" spans="1:9" ht="15.5" x14ac:dyDescent="0.25">
      <c r="A159" s="586" t="s">
        <v>28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69" x14ac:dyDescent="0.25">
      <c r="A160" s="595" t="s">
        <v>27</v>
      </c>
      <c r="B160" s="595"/>
      <c r="C160" s="580" t="s">
        <v>26</v>
      </c>
      <c r="D160" s="580"/>
      <c r="E160" s="19" t="s">
        <v>25</v>
      </c>
      <c r="F160" s="580" t="s">
        <v>24</v>
      </c>
      <c r="G160" s="580"/>
      <c r="H160" s="170" t="s">
        <v>23</v>
      </c>
      <c r="I160" s="170" t="s">
        <v>22</v>
      </c>
    </row>
    <row r="161" spans="1:9" x14ac:dyDescent="0.25">
      <c r="A161" s="621" t="s">
        <v>241</v>
      </c>
      <c r="B161" s="596"/>
      <c r="C161" s="619">
        <v>1625</v>
      </c>
      <c r="D161" s="597"/>
      <c r="E161" s="18">
        <v>1</v>
      </c>
      <c r="F161" s="619">
        <v>1625</v>
      </c>
      <c r="G161" s="597"/>
      <c r="H161" s="16">
        <v>1</v>
      </c>
      <c r="I161" s="175"/>
    </row>
    <row r="162" spans="1:9" ht="13" x14ac:dyDescent="0.25">
      <c r="A162" s="603" t="s">
        <v>20</v>
      </c>
      <c r="B162" s="603"/>
      <c r="C162" s="603"/>
      <c r="D162" s="603"/>
      <c r="E162" s="603"/>
      <c r="F162" s="603"/>
      <c r="G162" s="603"/>
      <c r="H162" s="603"/>
      <c r="I162" s="175">
        <v>1625</v>
      </c>
    </row>
    <row r="163" spans="1:9" ht="15.5" x14ac:dyDescent="0.25">
      <c r="A163" s="586" t="s">
        <v>19</v>
      </c>
      <c r="B163" s="586"/>
      <c r="C163" s="586"/>
      <c r="D163" s="586"/>
      <c r="E163" s="586"/>
      <c r="F163" s="586"/>
      <c r="G163" s="586"/>
      <c r="H163" s="586"/>
      <c r="I163" s="586"/>
    </row>
    <row r="164" spans="1:9" ht="15.5" x14ac:dyDescent="0.25">
      <c r="A164" s="586" t="s">
        <v>18</v>
      </c>
      <c r="B164" s="586"/>
      <c r="C164" s="586"/>
      <c r="D164" s="586"/>
      <c r="E164" s="586"/>
      <c r="F164" s="586"/>
      <c r="G164" s="586"/>
      <c r="H164" s="586"/>
      <c r="I164" s="586"/>
    </row>
    <row r="165" spans="1:9" ht="13" x14ac:dyDescent="0.25">
      <c r="A165" s="580" t="s">
        <v>17</v>
      </c>
      <c r="B165" s="580"/>
      <c r="C165" s="580"/>
      <c r="D165" s="580"/>
      <c r="E165" s="580"/>
      <c r="F165" s="580"/>
      <c r="G165" s="580"/>
      <c r="H165" s="580"/>
      <c r="I165" s="170" t="s">
        <v>16</v>
      </c>
    </row>
    <row r="166" spans="1:9" x14ac:dyDescent="0.25">
      <c r="A166" s="173" t="s">
        <v>15</v>
      </c>
      <c r="B166" s="583" t="s">
        <v>14</v>
      </c>
      <c r="C166" s="583"/>
      <c r="D166" s="583"/>
      <c r="E166" s="583"/>
      <c r="F166" s="583"/>
      <c r="G166" s="583"/>
      <c r="H166" s="583"/>
      <c r="I166" s="16"/>
    </row>
    <row r="167" spans="1:9" x14ac:dyDescent="0.25">
      <c r="A167" s="173" t="s">
        <v>13</v>
      </c>
      <c r="B167" s="583" t="s">
        <v>9</v>
      </c>
      <c r="C167" s="583"/>
      <c r="D167" s="583"/>
      <c r="E167" s="583"/>
      <c r="F167" s="583"/>
      <c r="G167" s="583"/>
      <c r="H167" s="583"/>
      <c r="I167" s="175">
        <v>1625</v>
      </c>
    </row>
    <row r="168" spans="1:9" x14ac:dyDescent="0.25">
      <c r="A168" s="173" t="s">
        <v>12</v>
      </c>
      <c r="B168" s="583" t="s">
        <v>11</v>
      </c>
      <c r="C168" s="583"/>
      <c r="D168" s="583"/>
      <c r="E168" s="583"/>
      <c r="F168" s="583"/>
      <c r="G168" s="583"/>
      <c r="H168" s="583"/>
      <c r="I168" s="175"/>
    </row>
    <row r="169" spans="1:9" x14ac:dyDescent="0.25">
      <c r="A169" s="599"/>
      <c r="B169" s="599"/>
      <c r="C169" s="599"/>
      <c r="D169" s="599"/>
      <c r="E169" s="599"/>
      <c r="F169" s="599"/>
      <c r="G169" s="599"/>
      <c r="H169" s="599"/>
      <c r="I169" s="599"/>
    </row>
    <row r="170" spans="1:9" x14ac:dyDescent="0.25">
      <c r="A170" s="596" t="s">
        <v>10</v>
      </c>
      <c r="B170" s="596"/>
      <c r="C170" s="596"/>
      <c r="D170" s="596"/>
      <c r="E170" s="596"/>
      <c r="F170" s="596"/>
      <c r="G170" s="596"/>
      <c r="H170" s="596"/>
      <c r="I170" s="596"/>
    </row>
    <row r="171" spans="1:9" ht="13" x14ac:dyDescent="0.3">
      <c r="A171" s="13"/>
      <c r="B171" s="13"/>
      <c r="C171" s="13"/>
      <c r="D171" s="13"/>
      <c r="E171" s="13"/>
      <c r="F171" s="13"/>
      <c r="G171" s="13"/>
      <c r="H171" s="12"/>
      <c r="I171" s="12"/>
    </row>
    <row r="172" spans="1:9" ht="13" x14ac:dyDescent="0.3">
      <c r="A172" s="600"/>
      <c r="B172" s="600"/>
      <c r="C172" s="600"/>
      <c r="D172" s="600"/>
      <c r="E172" s="600"/>
      <c r="F172" s="600"/>
      <c r="G172" s="600"/>
      <c r="H172" s="600"/>
      <c r="I172" s="600"/>
    </row>
    <row r="173" spans="1:9" ht="18" x14ac:dyDescent="0.25">
      <c r="A173" s="601" t="s">
        <v>9</v>
      </c>
      <c r="B173" s="601"/>
      <c r="C173" s="601"/>
      <c r="D173" s="601"/>
      <c r="E173" s="601"/>
      <c r="F173" s="601"/>
      <c r="G173" s="602">
        <v>1625</v>
      </c>
      <c r="H173" s="602"/>
      <c r="I173" s="602"/>
    </row>
    <row r="174" spans="1:9" ht="18" x14ac:dyDescent="0.4">
      <c r="A174" s="607"/>
      <c r="B174" s="607"/>
      <c r="C174" s="607"/>
      <c r="D174" s="607"/>
      <c r="E174" s="607"/>
      <c r="F174" s="607"/>
      <c r="G174" s="607"/>
      <c r="H174" s="607"/>
      <c r="I174" s="607"/>
    </row>
    <row r="175" spans="1:9" ht="18" x14ac:dyDescent="0.25">
      <c r="A175" s="601" t="s">
        <v>8</v>
      </c>
      <c r="B175" s="601"/>
      <c r="C175" s="601"/>
      <c r="D175" s="601"/>
      <c r="E175" s="601"/>
      <c r="F175" s="601"/>
      <c r="G175" s="608">
        <v>12</v>
      </c>
      <c r="H175" s="608"/>
      <c r="I175" s="608"/>
    </row>
    <row r="176" spans="1:9" ht="18" x14ac:dyDescent="0.25">
      <c r="A176" s="609"/>
      <c r="B176" s="609"/>
      <c r="C176" s="609"/>
      <c r="D176" s="609"/>
      <c r="E176" s="609"/>
      <c r="F176" s="609"/>
      <c r="G176" s="609"/>
      <c r="H176" s="609"/>
      <c r="I176" s="609"/>
    </row>
    <row r="177" spans="1:9" ht="18" x14ac:dyDescent="0.25">
      <c r="A177" s="610" t="s">
        <v>7</v>
      </c>
      <c r="B177" s="610"/>
      <c r="C177" s="610"/>
      <c r="D177" s="610"/>
      <c r="E177" s="610"/>
      <c r="F177" s="610"/>
      <c r="G177" s="611">
        <v>19500</v>
      </c>
      <c r="H177" s="611"/>
      <c r="I177" s="611"/>
    </row>
  </sheetData>
  <mergeCells count="182">
    <mergeCell ref="A174:I174"/>
    <mergeCell ref="A175:F175"/>
    <mergeCell ref="G175:I175"/>
    <mergeCell ref="A176:I176"/>
    <mergeCell ref="A177:F177"/>
    <mergeCell ref="G177:I177"/>
    <mergeCell ref="B168:H168"/>
    <mergeCell ref="A169:I169"/>
    <mergeCell ref="A170:I170"/>
    <mergeCell ref="A172:I172"/>
    <mergeCell ref="A173:F173"/>
    <mergeCell ref="G173:I173"/>
    <mergeCell ref="A162:H162"/>
    <mergeCell ref="A163:I163"/>
    <mergeCell ref="A164:I164"/>
    <mergeCell ref="A165:H165"/>
    <mergeCell ref="B166:H166"/>
    <mergeCell ref="B167:H167"/>
    <mergeCell ref="A159:I159"/>
    <mergeCell ref="A160:B160"/>
    <mergeCell ref="C160:D160"/>
    <mergeCell ref="F160:G160"/>
    <mergeCell ref="A161:B161"/>
    <mergeCell ref="C161:D161"/>
    <mergeCell ref="F161:G161"/>
    <mergeCell ref="B153:H153"/>
    <mergeCell ref="B154:H154"/>
    <mergeCell ref="A155:H155"/>
    <mergeCell ref="B156:H156"/>
    <mergeCell ref="A157:H157"/>
    <mergeCell ref="A158:I158"/>
    <mergeCell ref="A147:I147"/>
    <mergeCell ref="A148:I148"/>
    <mergeCell ref="A149:I149"/>
    <mergeCell ref="A150:H150"/>
    <mergeCell ref="B151:H151"/>
    <mergeCell ref="B152:H152"/>
    <mergeCell ref="A142:G142"/>
    <mergeCell ref="A143:B145"/>
    <mergeCell ref="C143:I143"/>
    <mergeCell ref="C144:I144"/>
    <mergeCell ref="C145:I145"/>
    <mergeCell ref="A146:I146"/>
    <mergeCell ref="B136:G136"/>
    <mergeCell ref="B137:G137"/>
    <mergeCell ref="B138:G138"/>
    <mergeCell ref="B139:G139"/>
    <mergeCell ref="A140:H140"/>
    <mergeCell ref="A141:I141"/>
    <mergeCell ref="B130:G130"/>
    <mergeCell ref="A131:G131"/>
    <mergeCell ref="B132:G132"/>
    <mergeCell ref="B133:G133"/>
    <mergeCell ref="B134:G134"/>
    <mergeCell ref="B135:G135"/>
    <mergeCell ref="A124:H124"/>
    <mergeCell ref="A125:I125"/>
    <mergeCell ref="B126:G126"/>
    <mergeCell ref="A127:G127"/>
    <mergeCell ref="B128:G128"/>
    <mergeCell ref="A129:G129"/>
    <mergeCell ref="B118:H118"/>
    <mergeCell ref="B119:H119"/>
    <mergeCell ref="B120:H120"/>
    <mergeCell ref="B121:H121"/>
    <mergeCell ref="B122:H122"/>
    <mergeCell ref="B123:H123"/>
    <mergeCell ref="B112:H112"/>
    <mergeCell ref="A113:H113"/>
    <mergeCell ref="B114:H114"/>
    <mergeCell ref="A115:H115"/>
    <mergeCell ref="A116:I116"/>
    <mergeCell ref="B117:H117"/>
    <mergeCell ref="B106:H106"/>
    <mergeCell ref="B107:H107"/>
    <mergeCell ref="B108:H108"/>
    <mergeCell ref="B109:H109"/>
    <mergeCell ref="B110:H110"/>
    <mergeCell ref="B111:H111"/>
    <mergeCell ref="B100:H100"/>
    <mergeCell ref="B101:H101"/>
    <mergeCell ref="B102:H102"/>
    <mergeCell ref="B103:H103"/>
    <mergeCell ref="A104:H104"/>
    <mergeCell ref="A105:I105"/>
    <mergeCell ref="A94:I94"/>
    <mergeCell ref="B95:H95"/>
    <mergeCell ref="B96:H96"/>
    <mergeCell ref="B97:H97"/>
    <mergeCell ref="B98:H98"/>
    <mergeCell ref="B99:H99"/>
    <mergeCell ref="A88:I88"/>
    <mergeCell ref="A89:I89"/>
    <mergeCell ref="B90:H90"/>
    <mergeCell ref="B91:H91"/>
    <mergeCell ref="B92:H92"/>
    <mergeCell ref="A93:H93"/>
    <mergeCell ref="B82:H82"/>
    <mergeCell ref="B83:H83"/>
    <mergeCell ref="B84:H84"/>
    <mergeCell ref="A85:H85"/>
    <mergeCell ref="B86:H86"/>
    <mergeCell ref="A87:H87"/>
    <mergeCell ref="B75:G75"/>
    <mergeCell ref="B76:G76"/>
    <mergeCell ref="A77:G77"/>
    <mergeCell ref="A79:I79"/>
    <mergeCell ref="A80:I80"/>
    <mergeCell ref="A81:I81"/>
    <mergeCell ref="B69:G69"/>
    <mergeCell ref="B70:G70"/>
    <mergeCell ref="B71:G71"/>
    <mergeCell ref="B72:G72"/>
    <mergeCell ref="B73:G73"/>
    <mergeCell ref="B74:G74"/>
    <mergeCell ref="B62:H62"/>
    <mergeCell ref="A63:H63"/>
    <mergeCell ref="A64:I64"/>
    <mergeCell ref="A65:I65"/>
    <mergeCell ref="A67:I67"/>
    <mergeCell ref="B68:G68"/>
    <mergeCell ref="A56:I56"/>
    <mergeCell ref="A57:I57"/>
    <mergeCell ref="B58:H58"/>
    <mergeCell ref="B59:H59"/>
    <mergeCell ref="B60:H60"/>
    <mergeCell ref="B61:H61"/>
    <mergeCell ref="B50:H50"/>
    <mergeCell ref="B51:H51"/>
    <mergeCell ref="B52:H52"/>
    <mergeCell ref="B53:H53"/>
    <mergeCell ref="A54:I54"/>
    <mergeCell ref="A55:I55"/>
    <mergeCell ref="B44:H44"/>
    <mergeCell ref="B45:G45"/>
    <mergeCell ref="B46:G46"/>
    <mergeCell ref="B47:H47"/>
    <mergeCell ref="B48:G48"/>
    <mergeCell ref="B49:H49"/>
    <mergeCell ref="B38:H38"/>
    <mergeCell ref="B39:H39"/>
    <mergeCell ref="B40:H40"/>
    <mergeCell ref="A41:H41"/>
    <mergeCell ref="A42:I42"/>
    <mergeCell ref="B43:H43"/>
    <mergeCell ref="B32:G32"/>
    <mergeCell ref="B33:H33"/>
    <mergeCell ref="B34:G34"/>
    <mergeCell ref="B35:G35"/>
    <mergeCell ref="B36:H36"/>
    <mergeCell ref="B37:H37"/>
    <mergeCell ref="B27:G27"/>
    <mergeCell ref="H27:I27"/>
    <mergeCell ref="A28:I28"/>
    <mergeCell ref="A29:I29"/>
    <mergeCell ref="A30:I30"/>
    <mergeCell ref="A31:I31"/>
    <mergeCell ref="A23:I23"/>
    <mergeCell ref="B24:G24"/>
    <mergeCell ref="H24:I24"/>
    <mergeCell ref="B25:G25"/>
    <mergeCell ref="H25:I25"/>
    <mergeCell ref="B26:G26"/>
    <mergeCell ref="H26:I26"/>
    <mergeCell ref="B19:G19"/>
    <mergeCell ref="H19:I19"/>
    <mergeCell ref="B20:G20"/>
    <mergeCell ref="H20:I20"/>
    <mergeCell ref="A21:I21"/>
    <mergeCell ref="A22:I22"/>
    <mergeCell ref="A14:I14"/>
    <mergeCell ref="A16:I16"/>
    <mergeCell ref="B17:G17"/>
    <mergeCell ref="H17:I17"/>
    <mergeCell ref="B18:G18"/>
    <mergeCell ref="H18:I18"/>
    <mergeCell ref="A10:I10"/>
    <mergeCell ref="A11:I11"/>
    <mergeCell ref="A12:E12"/>
    <mergeCell ref="F12:I12"/>
    <mergeCell ref="A13:E13"/>
    <mergeCell ref="F13:I13"/>
  </mergeCell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6:I178"/>
  <sheetViews>
    <sheetView topLeftCell="A126" workbookViewId="0">
      <selection activeCell="B34" sqref="B34:H34"/>
    </sheetView>
  </sheetViews>
  <sheetFormatPr defaultRowHeight="12.5" x14ac:dyDescent="0.25"/>
  <cols>
    <col min="8" max="8" width="31.54296875" customWidth="1"/>
    <col min="9" max="9" width="34.26953125" customWidth="1"/>
  </cols>
  <sheetData>
    <row r="6" spans="1:9" ht="13" thickBot="1" x14ac:dyDescent="0.3"/>
    <row r="7" spans="1:9" ht="13" x14ac:dyDescent="0.3">
      <c r="A7" s="147" t="s">
        <v>224</v>
      </c>
      <c r="B7" s="148"/>
      <c r="C7" s="148"/>
      <c r="D7" s="149"/>
    </row>
    <row r="8" spans="1:9" ht="13" x14ac:dyDescent="0.3">
      <c r="A8" s="150" t="s">
        <v>221</v>
      </c>
      <c r="B8" s="146"/>
      <c r="C8" s="146"/>
      <c r="D8" s="151"/>
    </row>
    <row r="9" spans="1:9" ht="13" x14ac:dyDescent="0.3">
      <c r="A9" s="150" t="s">
        <v>222</v>
      </c>
      <c r="B9" s="146"/>
      <c r="C9" s="146"/>
      <c r="D9" s="151"/>
    </row>
    <row r="10" spans="1:9" ht="13.5" thickBot="1" x14ac:dyDescent="0.35">
      <c r="A10" s="152" t="s">
        <v>223</v>
      </c>
      <c r="B10" s="153"/>
      <c r="C10" s="153"/>
      <c r="D10" s="154"/>
    </row>
    <row r="11" spans="1:9" ht="23" x14ac:dyDescent="0.25">
      <c r="A11" s="557" t="s">
        <v>178</v>
      </c>
      <c r="B11" s="557"/>
      <c r="C11" s="557"/>
      <c r="D11" s="557"/>
      <c r="E11" s="557"/>
      <c r="F11" s="557"/>
      <c r="G11" s="557"/>
      <c r="H11" s="557"/>
      <c r="I11" s="557"/>
    </row>
    <row r="12" spans="1:9" ht="23" x14ac:dyDescent="0.25">
      <c r="A12" s="558"/>
      <c r="B12" s="558"/>
      <c r="C12" s="558"/>
      <c r="D12" s="558"/>
      <c r="E12" s="558"/>
      <c r="F12" s="558"/>
      <c r="G12" s="558"/>
      <c r="H12" s="558"/>
      <c r="I12" s="558"/>
    </row>
    <row r="13" spans="1:9" ht="13" x14ac:dyDescent="0.25">
      <c r="A13" s="553" t="s">
        <v>182</v>
      </c>
      <c r="B13" s="553"/>
      <c r="C13" s="553"/>
      <c r="D13" s="553"/>
      <c r="E13" s="553"/>
      <c r="F13" s="556"/>
      <c r="G13" s="556"/>
      <c r="H13" s="556"/>
      <c r="I13" s="556"/>
    </row>
    <row r="14" spans="1:9" ht="13" x14ac:dyDescent="0.25">
      <c r="A14" s="553" t="s">
        <v>175</v>
      </c>
      <c r="B14" s="553"/>
      <c r="C14" s="553"/>
      <c r="D14" s="553"/>
      <c r="E14" s="553"/>
      <c r="F14" s="556"/>
      <c r="G14" s="556"/>
      <c r="H14" s="556"/>
      <c r="I14" s="556"/>
    </row>
    <row r="15" spans="1:9" ht="13" x14ac:dyDescent="0.25">
      <c r="A15" s="553" t="s">
        <v>181</v>
      </c>
      <c r="B15" s="553"/>
      <c r="C15" s="553"/>
      <c r="D15" s="553"/>
      <c r="E15" s="553"/>
      <c r="F15" s="553"/>
      <c r="G15" s="553"/>
      <c r="H15" s="553"/>
      <c r="I15" s="553"/>
    </row>
    <row r="16" spans="1:9" ht="13" x14ac:dyDescent="0.25">
      <c r="A16" s="176"/>
      <c r="B16" s="180"/>
      <c r="C16" s="180"/>
      <c r="D16" s="180"/>
      <c r="E16" s="180"/>
      <c r="F16" s="180"/>
      <c r="G16" s="180"/>
      <c r="H16" s="180"/>
      <c r="I16" s="180"/>
    </row>
    <row r="17" spans="1:9" ht="14" x14ac:dyDescent="0.25">
      <c r="A17" s="554" t="s">
        <v>172</v>
      </c>
      <c r="B17" s="554"/>
      <c r="C17" s="554"/>
      <c r="D17" s="554"/>
      <c r="E17" s="554"/>
      <c r="F17" s="554"/>
      <c r="G17" s="554"/>
      <c r="H17" s="554"/>
      <c r="I17" s="554"/>
    </row>
    <row r="18" spans="1:9" ht="13" x14ac:dyDescent="0.25">
      <c r="A18" s="170" t="s">
        <v>15</v>
      </c>
      <c r="B18" s="553" t="s">
        <v>171</v>
      </c>
      <c r="C18" s="553"/>
      <c r="D18" s="553"/>
      <c r="E18" s="553"/>
      <c r="F18" s="553"/>
      <c r="G18" s="553"/>
      <c r="H18" s="555">
        <v>40829</v>
      </c>
      <c r="I18" s="555"/>
    </row>
    <row r="19" spans="1:9" ht="13" x14ac:dyDescent="0.25">
      <c r="A19" s="170" t="s">
        <v>13</v>
      </c>
      <c r="B19" s="553" t="s">
        <v>169</v>
      </c>
      <c r="C19" s="553"/>
      <c r="D19" s="553"/>
      <c r="E19" s="553"/>
      <c r="F19" s="553"/>
      <c r="G19" s="553"/>
      <c r="H19" s="556" t="s">
        <v>246</v>
      </c>
      <c r="I19" s="556"/>
    </row>
    <row r="20" spans="1:9" ht="13" x14ac:dyDescent="0.25">
      <c r="A20" s="170" t="s">
        <v>12</v>
      </c>
      <c r="B20" s="553" t="s">
        <v>167</v>
      </c>
      <c r="C20" s="553"/>
      <c r="D20" s="553"/>
      <c r="E20" s="553"/>
      <c r="F20" s="553"/>
      <c r="G20" s="553"/>
      <c r="H20" s="556" t="s">
        <v>247</v>
      </c>
      <c r="I20" s="556"/>
    </row>
    <row r="21" spans="1:9" ht="13" x14ac:dyDescent="0.25">
      <c r="A21" s="170" t="s">
        <v>35</v>
      </c>
      <c r="B21" s="553" t="s">
        <v>165</v>
      </c>
      <c r="C21" s="553"/>
      <c r="D21" s="553"/>
      <c r="E21" s="553"/>
      <c r="F21" s="553"/>
      <c r="G21" s="553"/>
      <c r="H21" s="556"/>
      <c r="I21" s="556"/>
    </row>
    <row r="22" spans="1:9" ht="13" x14ac:dyDescent="0.25">
      <c r="A22" s="560"/>
      <c r="B22" s="560"/>
      <c r="C22" s="560"/>
      <c r="D22" s="560"/>
      <c r="E22" s="560"/>
      <c r="F22" s="560"/>
      <c r="G22" s="560"/>
      <c r="H22" s="560"/>
      <c r="I22" s="560"/>
    </row>
    <row r="23" spans="1:9" ht="14" x14ac:dyDescent="0.25">
      <c r="A23" s="554" t="s">
        <v>164</v>
      </c>
      <c r="B23" s="554"/>
      <c r="C23" s="554"/>
      <c r="D23" s="554"/>
      <c r="E23" s="554"/>
      <c r="F23" s="554"/>
      <c r="G23" s="554"/>
      <c r="H23" s="554"/>
      <c r="I23" s="554"/>
    </row>
    <row r="24" spans="1:9" ht="14" x14ac:dyDescent="0.25">
      <c r="A24" s="554" t="s">
        <v>163</v>
      </c>
      <c r="B24" s="554"/>
      <c r="C24" s="554"/>
      <c r="D24" s="554"/>
      <c r="E24" s="554"/>
      <c r="F24" s="554"/>
      <c r="G24" s="554"/>
      <c r="H24" s="554"/>
      <c r="I24" s="554"/>
    </row>
    <row r="25" spans="1:9" ht="13" x14ac:dyDescent="0.25">
      <c r="A25" s="170">
        <v>1</v>
      </c>
      <c r="B25" s="553" t="s">
        <v>162</v>
      </c>
      <c r="C25" s="553"/>
      <c r="D25" s="553"/>
      <c r="E25" s="553"/>
      <c r="F25" s="553"/>
      <c r="G25" s="553"/>
      <c r="H25" s="565" t="s">
        <v>241</v>
      </c>
      <c r="I25" s="565"/>
    </row>
    <row r="26" spans="1:9" ht="13" x14ac:dyDescent="0.25">
      <c r="A26" s="170">
        <v>2</v>
      </c>
      <c r="B26" s="553" t="s">
        <v>161</v>
      </c>
      <c r="C26" s="553"/>
      <c r="D26" s="553"/>
      <c r="E26" s="553"/>
      <c r="F26" s="553"/>
      <c r="G26" s="553"/>
      <c r="H26" s="565">
        <v>633.96</v>
      </c>
      <c r="I26" s="565"/>
    </row>
    <row r="27" spans="1:9" ht="14" x14ac:dyDescent="0.25">
      <c r="A27" s="170">
        <v>3</v>
      </c>
      <c r="B27" s="553" t="s">
        <v>160</v>
      </c>
      <c r="C27" s="553"/>
      <c r="D27" s="553"/>
      <c r="E27" s="553"/>
      <c r="F27" s="553"/>
      <c r="G27" s="553"/>
      <c r="H27" s="561" t="s">
        <v>241</v>
      </c>
      <c r="I27" s="561"/>
    </row>
    <row r="28" spans="1:9" ht="13" x14ac:dyDescent="0.25">
      <c r="A28" s="170">
        <v>4</v>
      </c>
      <c r="B28" s="553" t="s">
        <v>159</v>
      </c>
      <c r="C28" s="553"/>
      <c r="D28" s="553"/>
      <c r="E28" s="553"/>
      <c r="F28" s="553"/>
      <c r="G28" s="553"/>
      <c r="H28" s="562" t="s">
        <v>247</v>
      </c>
      <c r="I28" s="562"/>
    </row>
    <row r="29" spans="1:9" x14ac:dyDescent="0.25">
      <c r="A29" s="563"/>
      <c r="B29" s="563"/>
      <c r="C29" s="563"/>
      <c r="D29" s="563"/>
      <c r="E29" s="563"/>
      <c r="F29" s="563"/>
      <c r="G29" s="563"/>
      <c r="H29" s="563"/>
      <c r="I29" s="563"/>
    </row>
    <row r="30" spans="1:9" x14ac:dyDescent="0.25">
      <c r="A30" s="564" t="s">
        <v>157</v>
      </c>
      <c r="B30" s="564"/>
      <c r="C30" s="564"/>
      <c r="D30" s="564"/>
      <c r="E30" s="564"/>
      <c r="F30" s="564"/>
      <c r="G30" s="564"/>
      <c r="H30" s="564"/>
      <c r="I30" s="564"/>
    </row>
    <row r="31" spans="1:9" ht="13" x14ac:dyDescent="0.3">
      <c r="A31" s="567"/>
      <c r="B31" s="567"/>
      <c r="C31" s="567"/>
      <c r="D31" s="567"/>
      <c r="E31" s="567"/>
      <c r="F31" s="567"/>
      <c r="G31" s="567"/>
      <c r="H31" s="567"/>
      <c r="I31" s="567"/>
    </row>
    <row r="32" spans="1:9" ht="13" x14ac:dyDescent="0.25">
      <c r="A32" s="568" t="s">
        <v>156</v>
      </c>
      <c r="B32" s="568"/>
      <c r="C32" s="568"/>
      <c r="D32" s="568"/>
      <c r="E32" s="568"/>
      <c r="F32" s="568"/>
      <c r="G32" s="568"/>
      <c r="H32" s="568"/>
      <c r="I32" s="568"/>
    </row>
    <row r="33" spans="1:9" ht="14" x14ac:dyDescent="0.25">
      <c r="A33" s="63">
        <v>1</v>
      </c>
      <c r="B33" s="569" t="s">
        <v>155</v>
      </c>
      <c r="C33" s="569"/>
      <c r="D33" s="569"/>
      <c r="E33" s="569"/>
      <c r="F33" s="569"/>
      <c r="G33" s="569"/>
      <c r="H33" s="64" t="s">
        <v>62</v>
      </c>
      <c r="I33" s="63" t="s">
        <v>154</v>
      </c>
    </row>
    <row r="34" spans="1:9" ht="13" x14ac:dyDescent="0.25">
      <c r="A34" s="170" t="s">
        <v>15</v>
      </c>
      <c r="B34" s="553" t="s">
        <v>186</v>
      </c>
      <c r="C34" s="553"/>
      <c r="D34" s="553"/>
      <c r="E34" s="553"/>
      <c r="F34" s="553"/>
      <c r="G34" s="553"/>
      <c r="H34" s="553"/>
      <c r="I34" s="60">
        <v>576.32000000000005</v>
      </c>
    </row>
    <row r="35" spans="1:9" ht="13" x14ac:dyDescent="0.25">
      <c r="A35" s="170" t="s">
        <v>13</v>
      </c>
      <c r="B35" s="570" t="s">
        <v>232</v>
      </c>
      <c r="C35" s="570"/>
      <c r="D35" s="570"/>
      <c r="E35" s="570"/>
      <c r="F35" s="570"/>
      <c r="G35" s="570"/>
      <c r="H35" s="30">
        <v>0.2</v>
      </c>
      <c r="I35" s="60"/>
    </row>
    <row r="36" spans="1:9" ht="13" x14ac:dyDescent="0.25">
      <c r="A36" s="170" t="s">
        <v>12</v>
      </c>
      <c r="B36" s="571" t="s">
        <v>202</v>
      </c>
      <c r="C36" s="571"/>
      <c r="D36" s="571"/>
      <c r="E36" s="571"/>
      <c r="F36" s="571"/>
      <c r="G36" s="571"/>
      <c r="H36" s="61">
        <v>0.05</v>
      </c>
      <c r="I36" s="60">
        <v>28.81</v>
      </c>
    </row>
    <row r="37" spans="1:9" ht="13" x14ac:dyDescent="0.25">
      <c r="A37" s="170" t="s">
        <v>35</v>
      </c>
      <c r="B37" s="553" t="s">
        <v>150</v>
      </c>
      <c r="C37" s="553"/>
      <c r="D37" s="553"/>
      <c r="E37" s="553"/>
      <c r="F37" s="553"/>
      <c r="G37" s="553"/>
      <c r="H37" s="553"/>
      <c r="I37" s="60"/>
    </row>
    <row r="38" spans="1:9" ht="13" x14ac:dyDescent="0.25">
      <c r="A38" s="170" t="s">
        <v>32</v>
      </c>
      <c r="B38" s="553" t="s">
        <v>149</v>
      </c>
      <c r="C38" s="553"/>
      <c r="D38" s="553"/>
      <c r="E38" s="553"/>
      <c r="F38" s="553"/>
      <c r="G38" s="553"/>
      <c r="H38" s="553"/>
      <c r="I38" s="60"/>
    </row>
    <row r="39" spans="1:9" ht="13" x14ac:dyDescent="0.25">
      <c r="A39" s="170" t="s">
        <v>81</v>
      </c>
      <c r="B39" s="553" t="s">
        <v>148</v>
      </c>
      <c r="C39" s="553"/>
      <c r="D39" s="553"/>
      <c r="E39" s="553"/>
      <c r="F39" s="553"/>
      <c r="G39" s="553"/>
      <c r="H39" s="553"/>
      <c r="I39" s="60"/>
    </row>
    <row r="40" spans="1:9" ht="13" x14ac:dyDescent="0.25">
      <c r="A40" s="170" t="s">
        <v>79</v>
      </c>
      <c r="B40" s="553" t="s">
        <v>147</v>
      </c>
      <c r="C40" s="553"/>
      <c r="D40" s="553"/>
      <c r="E40" s="553"/>
      <c r="F40" s="553"/>
      <c r="G40" s="553"/>
      <c r="H40" s="553"/>
      <c r="I40" s="60"/>
    </row>
    <row r="41" spans="1:9" ht="13" x14ac:dyDescent="0.25">
      <c r="A41" s="170" t="s">
        <v>114</v>
      </c>
      <c r="B41" s="553" t="s">
        <v>145</v>
      </c>
      <c r="C41" s="553"/>
      <c r="D41" s="553"/>
      <c r="E41" s="553"/>
      <c r="F41" s="553"/>
      <c r="G41" s="553"/>
      <c r="H41" s="553"/>
      <c r="I41" s="60"/>
    </row>
    <row r="42" spans="1:9" ht="14" x14ac:dyDescent="0.25">
      <c r="A42" s="566" t="s">
        <v>144</v>
      </c>
      <c r="B42" s="566"/>
      <c r="C42" s="566"/>
      <c r="D42" s="566"/>
      <c r="E42" s="566"/>
      <c r="F42" s="566"/>
      <c r="G42" s="566"/>
      <c r="H42" s="566"/>
      <c r="I42" s="59">
        <f>SUM(I34:I41)</f>
        <v>605.13</v>
      </c>
    </row>
    <row r="43" spans="1:9" ht="13" x14ac:dyDescent="0.25">
      <c r="A43" s="560" t="s">
        <v>143</v>
      </c>
      <c r="B43" s="560"/>
      <c r="C43" s="560"/>
      <c r="D43" s="560"/>
      <c r="E43" s="560"/>
      <c r="F43" s="560"/>
      <c r="G43" s="560"/>
      <c r="H43" s="560"/>
      <c r="I43" s="560"/>
    </row>
    <row r="44" spans="1:9" ht="14" x14ac:dyDescent="0.25">
      <c r="A44" s="178">
        <v>2</v>
      </c>
      <c r="B44" s="554" t="s">
        <v>142</v>
      </c>
      <c r="C44" s="554"/>
      <c r="D44" s="554"/>
      <c r="E44" s="554"/>
      <c r="F44" s="554"/>
      <c r="G44" s="554"/>
      <c r="H44" s="554"/>
      <c r="I44" s="179" t="s">
        <v>16</v>
      </c>
    </row>
    <row r="45" spans="1:9" ht="13" x14ac:dyDescent="0.25">
      <c r="A45" s="171" t="s">
        <v>15</v>
      </c>
      <c r="B45" s="573"/>
      <c r="C45" s="573"/>
      <c r="D45" s="573"/>
      <c r="E45" s="573"/>
      <c r="F45" s="573"/>
      <c r="G45" s="573"/>
      <c r="H45" s="573"/>
      <c r="I45" s="25">
        <v>89.05</v>
      </c>
    </row>
    <row r="46" spans="1:9" ht="13" x14ac:dyDescent="0.25">
      <c r="A46" s="171"/>
      <c r="B46" s="572" t="s">
        <v>140</v>
      </c>
      <c r="C46" s="572"/>
      <c r="D46" s="572"/>
      <c r="E46" s="572"/>
      <c r="F46" s="572"/>
      <c r="G46" s="572"/>
      <c r="H46" s="57">
        <v>2.6</v>
      </c>
      <c r="I46" s="28" t="s">
        <v>49</v>
      </c>
    </row>
    <row r="47" spans="1:9" ht="13" x14ac:dyDescent="0.25">
      <c r="A47" s="171"/>
      <c r="B47" s="576" t="s">
        <v>237</v>
      </c>
      <c r="C47" s="576"/>
      <c r="D47" s="576"/>
      <c r="E47" s="576"/>
      <c r="F47" s="576"/>
      <c r="G47" s="576"/>
      <c r="H47" s="58"/>
      <c r="I47" s="28"/>
    </row>
    <row r="48" spans="1:9" ht="13" x14ac:dyDescent="0.25">
      <c r="A48" s="171" t="s">
        <v>13</v>
      </c>
      <c r="B48" s="573" t="s">
        <v>188</v>
      </c>
      <c r="C48" s="573"/>
      <c r="D48" s="573"/>
      <c r="E48" s="573"/>
      <c r="F48" s="573"/>
      <c r="G48" s="573"/>
      <c r="H48" s="573"/>
      <c r="I48" s="25">
        <v>158.4</v>
      </c>
    </row>
    <row r="49" spans="1:9" ht="13" x14ac:dyDescent="0.25">
      <c r="A49" s="171"/>
      <c r="B49" s="572" t="s">
        <v>233</v>
      </c>
      <c r="C49" s="572"/>
      <c r="D49" s="572"/>
      <c r="E49" s="572"/>
      <c r="F49" s="572"/>
      <c r="G49" s="572"/>
      <c r="H49" s="57">
        <v>198</v>
      </c>
      <c r="I49" s="28" t="s">
        <v>49</v>
      </c>
    </row>
    <row r="50" spans="1:9" ht="13" x14ac:dyDescent="0.25">
      <c r="A50" s="171" t="s">
        <v>12</v>
      </c>
      <c r="B50" s="573" t="s">
        <v>136</v>
      </c>
      <c r="C50" s="573"/>
      <c r="D50" s="573"/>
      <c r="E50" s="573"/>
      <c r="F50" s="573"/>
      <c r="G50" s="573"/>
      <c r="H50" s="573"/>
      <c r="I50" s="25"/>
    </row>
    <row r="51" spans="1:9" ht="13" x14ac:dyDescent="0.25">
      <c r="A51" s="171" t="s">
        <v>35</v>
      </c>
      <c r="B51" s="574" t="s">
        <v>135</v>
      </c>
      <c r="C51" s="574"/>
      <c r="D51" s="574"/>
      <c r="E51" s="574"/>
      <c r="F51" s="574"/>
      <c r="G51" s="574"/>
      <c r="H51" s="574"/>
      <c r="I51" s="20">
        <v>0</v>
      </c>
    </row>
    <row r="52" spans="1:9" ht="13" x14ac:dyDescent="0.25">
      <c r="A52" s="171" t="s">
        <v>32</v>
      </c>
      <c r="B52" s="574" t="s">
        <v>134</v>
      </c>
      <c r="C52" s="574"/>
      <c r="D52" s="574"/>
      <c r="E52" s="574"/>
      <c r="F52" s="574"/>
      <c r="G52" s="574"/>
      <c r="H52" s="574"/>
      <c r="I52" s="25">
        <v>5</v>
      </c>
    </row>
    <row r="53" spans="1:9" ht="13" x14ac:dyDescent="0.25">
      <c r="A53" s="171" t="s">
        <v>81</v>
      </c>
      <c r="B53" s="574" t="s">
        <v>65</v>
      </c>
      <c r="C53" s="574"/>
      <c r="D53" s="574"/>
      <c r="E53" s="574"/>
      <c r="F53" s="574"/>
      <c r="G53" s="574"/>
      <c r="H53" s="574"/>
      <c r="I53" s="20">
        <v>0</v>
      </c>
    </row>
    <row r="54" spans="1:9" ht="13" x14ac:dyDescent="0.25">
      <c r="A54" s="182"/>
      <c r="B54" s="575" t="s">
        <v>133</v>
      </c>
      <c r="C54" s="575"/>
      <c r="D54" s="575"/>
      <c r="E54" s="575"/>
      <c r="F54" s="575"/>
      <c r="G54" s="575"/>
      <c r="H54" s="575"/>
      <c r="I54" s="25">
        <f>SUM(I45:I53)</f>
        <v>252.45</v>
      </c>
    </row>
    <row r="55" spans="1:9" ht="13" x14ac:dyDescent="0.25">
      <c r="A55" s="560"/>
      <c r="B55" s="560"/>
      <c r="C55" s="560"/>
      <c r="D55" s="560"/>
      <c r="E55" s="560"/>
      <c r="F55" s="560"/>
      <c r="G55" s="560"/>
      <c r="H55" s="560"/>
      <c r="I55" s="560"/>
    </row>
    <row r="56" spans="1:9" ht="13" x14ac:dyDescent="0.25">
      <c r="A56" s="580" t="s">
        <v>132</v>
      </c>
      <c r="B56" s="580"/>
      <c r="C56" s="580"/>
      <c r="D56" s="580"/>
      <c r="E56" s="580"/>
      <c r="F56" s="580"/>
      <c r="G56" s="580"/>
      <c r="H56" s="580"/>
      <c r="I56" s="580"/>
    </row>
    <row r="57" spans="1:9" ht="13" x14ac:dyDescent="0.25">
      <c r="A57" s="580"/>
      <c r="B57" s="580"/>
      <c r="C57" s="580"/>
      <c r="D57" s="580"/>
      <c r="E57" s="580"/>
      <c r="F57" s="580"/>
      <c r="G57" s="580"/>
      <c r="H57" s="580"/>
      <c r="I57" s="580"/>
    </row>
    <row r="58" spans="1:9" ht="13" x14ac:dyDescent="0.25">
      <c r="A58" s="580" t="s">
        <v>131</v>
      </c>
      <c r="B58" s="580"/>
      <c r="C58" s="580"/>
      <c r="D58" s="580"/>
      <c r="E58" s="580"/>
      <c r="F58" s="580"/>
      <c r="G58" s="580"/>
      <c r="H58" s="580"/>
      <c r="I58" s="580"/>
    </row>
    <row r="59" spans="1:9" ht="14" x14ac:dyDescent="0.25">
      <c r="A59" s="178">
        <v>3</v>
      </c>
      <c r="B59" s="554" t="s">
        <v>130</v>
      </c>
      <c r="C59" s="554"/>
      <c r="D59" s="554"/>
      <c r="E59" s="554"/>
      <c r="F59" s="554"/>
      <c r="G59" s="554"/>
      <c r="H59" s="554"/>
      <c r="I59" s="178" t="s">
        <v>16</v>
      </c>
    </row>
    <row r="60" spans="1:9" ht="13" x14ac:dyDescent="0.25">
      <c r="A60" s="171" t="s">
        <v>15</v>
      </c>
      <c r="B60" s="553" t="s">
        <v>129</v>
      </c>
      <c r="C60" s="553"/>
      <c r="D60" s="553"/>
      <c r="E60" s="553"/>
      <c r="F60" s="553"/>
      <c r="G60" s="553"/>
      <c r="H60" s="553"/>
      <c r="I60" s="25">
        <v>5</v>
      </c>
    </row>
    <row r="61" spans="1:9" ht="13" x14ac:dyDescent="0.25">
      <c r="A61" s="171" t="s">
        <v>13</v>
      </c>
      <c r="B61" s="553" t="s">
        <v>128</v>
      </c>
      <c r="C61" s="553"/>
      <c r="D61" s="553"/>
      <c r="E61" s="553"/>
      <c r="F61" s="553"/>
      <c r="G61" s="553"/>
      <c r="H61" s="553"/>
      <c r="I61" s="20" t="s">
        <v>126</v>
      </c>
    </row>
    <row r="62" spans="1:9" ht="13" x14ac:dyDescent="0.25">
      <c r="A62" s="171" t="s">
        <v>12</v>
      </c>
      <c r="B62" s="577" t="s">
        <v>127</v>
      </c>
      <c r="C62" s="577"/>
      <c r="D62" s="577"/>
      <c r="E62" s="577"/>
      <c r="F62" s="577"/>
      <c r="G62" s="577"/>
      <c r="H62" s="577"/>
      <c r="I62" s="20" t="s">
        <v>126</v>
      </c>
    </row>
    <row r="63" spans="1:9" ht="13" x14ac:dyDescent="0.25">
      <c r="A63" s="171" t="s">
        <v>35</v>
      </c>
      <c r="B63" s="553" t="s">
        <v>65</v>
      </c>
      <c r="C63" s="553"/>
      <c r="D63" s="553"/>
      <c r="E63" s="553"/>
      <c r="F63" s="553"/>
      <c r="G63" s="553"/>
      <c r="H63" s="553"/>
      <c r="I63" s="20">
        <v>0</v>
      </c>
    </row>
    <row r="64" spans="1:9" ht="13" x14ac:dyDescent="0.25">
      <c r="A64" s="578" t="s">
        <v>125</v>
      </c>
      <c r="B64" s="578"/>
      <c r="C64" s="578"/>
      <c r="D64" s="578"/>
      <c r="E64" s="578"/>
      <c r="F64" s="578"/>
      <c r="G64" s="578"/>
      <c r="H64" s="578"/>
      <c r="I64" s="20">
        <f>SUM(I60:I63)</f>
        <v>5</v>
      </c>
    </row>
    <row r="65" spans="1:9" ht="18" x14ac:dyDescent="0.25">
      <c r="A65" s="579"/>
      <c r="B65" s="579"/>
      <c r="C65" s="579"/>
      <c r="D65" s="579"/>
      <c r="E65" s="579"/>
      <c r="F65" s="579"/>
      <c r="G65" s="579"/>
      <c r="H65" s="579"/>
      <c r="I65" s="579"/>
    </row>
    <row r="66" spans="1:9" x14ac:dyDescent="0.25">
      <c r="A66" s="564" t="s">
        <v>124</v>
      </c>
      <c r="B66" s="564"/>
      <c r="C66" s="564"/>
      <c r="D66" s="564"/>
      <c r="E66" s="564"/>
      <c r="F66" s="564"/>
      <c r="G66" s="564"/>
      <c r="H66" s="564"/>
      <c r="I66" s="564"/>
    </row>
    <row r="67" spans="1:9" ht="18" x14ac:dyDescent="0.25">
      <c r="A67" s="55"/>
      <c r="B67" s="54"/>
      <c r="C67" s="54"/>
      <c r="D67" s="54"/>
      <c r="E67" s="54"/>
      <c r="F67" s="54"/>
      <c r="G67" s="54"/>
      <c r="H67" s="54"/>
      <c r="I67" s="53"/>
    </row>
    <row r="68" spans="1:9" ht="13" x14ac:dyDescent="0.25">
      <c r="A68" s="568" t="s">
        <v>123</v>
      </c>
      <c r="B68" s="568"/>
      <c r="C68" s="568"/>
      <c r="D68" s="568"/>
      <c r="E68" s="568"/>
      <c r="F68" s="568"/>
      <c r="G68" s="568"/>
      <c r="H68" s="568"/>
      <c r="I68" s="568"/>
    </row>
    <row r="69" spans="1:9" ht="14" x14ac:dyDescent="0.25">
      <c r="A69" s="52" t="s">
        <v>76</v>
      </c>
      <c r="B69" s="554" t="s">
        <v>122</v>
      </c>
      <c r="C69" s="554"/>
      <c r="D69" s="554"/>
      <c r="E69" s="554"/>
      <c r="F69" s="554"/>
      <c r="G69" s="554"/>
      <c r="H69" s="179" t="s">
        <v>62</v>
      </c>
      <c r="I69" s="179" t="s">
        <v>16</v>
      </c>
    </row>
    <row r="70" spans="1:9" ht="13" x14ac:dyDescent="0.25">
      <c r="A70" s="50" t="s">
        <v>15</v>
      </c>
      <c r="B70" s="553" t="s">
        <v>121</v>
      </c>
      <c r="C70" s="553"/>
      <c r="D70" s="553"/>
      <c r="E70" s="553"/>
      <c r="F70" s="553"/>
      <c r="G70" s="553"/>
      <c r="H70" s="32">
        <v>0.2</v>
      </c>
      <c r="I70" s="49">
        <f>I42*20%</f>
        <v>121.02600000000001</v>
      </c>
    </row>
    <row r="71" spans="1:9" ht="13" x14ac:dyDescent="0.25">
      <c r="A71" s="50" t="s">
        <v>13</v>
      </c>
      <c r="B71" s="553" t="s">
        <v>120</v>
      </c>
      <c r="C71" s="553"/>
      <c r="D71" s="553"/>
      <c r="E71" s="553"/>
      <c r="F71" s="553"/>
      <c r="G71" s="553"/>
      <c r="H71" s="32"/>
      <c r="I71" s="49"/>
    </row>
    <row r="72" spans="1:9" ht="13" x14ac:dyDescent="0.25">
      <c r="A72" s="50" t="s">
        <v>12</v>
      </c>
      <c r="B72" s="553" t="s">
        <v>119</v>
      </c>
      <c r="C72" s="553"/>
      <c r="D72" s="553"/>
      <c r="E72" s="553"/>
      <c r="F72" s="553"/>
      <c r="G72" s="553"/>
      <c r="H72" s="32"/>
      <c r="I72" s="49"/>
    </row>
    <row r="73" spans="1:9" ht="13" x14ac:dyDescent="0.25">
      <c r="A73" s="50" t="s">
        <v>35</v>
      </c>
      <c r="B73" s="553" t="s">
        <v>118</v>
      </c>
      <c r="C73" s="553"/>
      <c r="D73" s="553"/>
      <c r="E73" s="553"/>
      <c r="F73" s="553"/>
      <c r="G73" s="553"/>
      <c r="H73" s="32"/>
      <c r="I73" s="49"/>
    </row>
    <row r="74" spans="1:9" ht="13" x14ac:dyDescent="0.25">
      <c r="A74" s="50" t="s">
        <v>32</v>
      </c>
      <c r="B74" s="553" t="s">
        <v>117</v>
      </c>
      <c r="C74" s="553"/>
      <c r="D74" s="553"/>
      <c r="E74" s="553"/>
      <c r="F74" s="553"/>
      <c r="G74" s="553"/>
      <c r="H74" s="32"/>
      <c r="I74" s="49"/>
    </row>
    <row r="75" spans="1:9" ht="13" x14ac:dyDescent="0.25">
      <c r="A75" s="50" t="s">
        <v>81</v>
      </c>
      <c r="B75" s="553" t="s">
        <v>116</v>
      </c>
      <c r="C75" s="553"/>
      <c r="D75" s="553"/>
      <c r="E75" s="553"/>
      <c r="F75" s="553"/>
      <c r="G75" s="553"/>
      <c r="H75" s="32">
        <v>0.08</v>
      </c>
      <c r="I75" s="49">
        <f>I42*8%</f>
        <v>48.410400000000003</v>
      </c>
    </row>
    <row r="76" spans="1:9" ht="13" x14ac:dyDescent="0.25">
      <c r="A76" s="50" t="s">
        <v>79</v>
      </c>
      <c r="B76" s="553" t="s">
        <v>115</v>
      </c>
      <c r="C76" s="553"/>
      <c r="D76" s="553"/>
      <c r="E76" s="553"/>
      <c r="F76" s="553"/>
      <c r="G76" s="553"/>
      <c r="H76" s="32">
        <v>0.03</v>
      </c>
      <c r="I76" s="49">
        <f>I42*3%</f>
        <v>18.1539</v>
      </c>
    </row>
    <row r="77" spans="1:9" ht="13" x14ac:dyDescent="0.25">
      <c r="A77" s="50" t="s">
        <v>114</v>
      </c>
      <c r="B77" s="553" t="s">
        <v>113</v>
      </c>
      <c r="C77" s="553"/>
      <c r="D77" s="553"/>
      <c r="E77" s="553"/>
      <c r="F77" s="553"/>
      <c r="G77" s="553"/>
      <c r="H77" s="32"/>
      <c r="I77" s="49"/>
    </row>
    <row r="78" spans="1:9" ht="13" x14ac:dyDescent="0.25">
      <c r="A78" s="578" t="s">
        <v>47</v>
      </c>
      <c r="B78" s="578"/>
      <c r="C78" s="578"/>
      <c r="D78" s="578"/>
      <c r="E78" s="578"/>
      <c r="F78" s="578"/>
      <c r="G78" s="578"/>
      <c r="H78" s="32">
        <f>SUM(H70:H77)</f>
        <v>0.31000000000000005</v>
      </c>
      <c r="I78" s="25">
        <f>SUM(I70:I77)</f>
        <v>187.59030000000001</v>
      </c>
    </row>
    <row r="79" spans="1:9" ht="13" x14ac:dyDescent="0.25">
      <c r="A79" s="181"/>
      <c r="B79" s="47"/>
      <c r="C79" s="47"/>
      <c r="D79" s="47"/>
      <c r="E79" s="47"/>
      <c r="F79" s="47"/>
      <c r="G79" s="47"/>
      <c r="H79" s="46"/>
      <c r="I79" s="45"/>
    </row>
    <row r="80" spans="1:9" ht="13" x14ac:dyDescent="0.25">
      <c r="A80" s="553" t="s">
        <v>112</v>
      </c>
      <c r="B80" s="553"/>
      <c r="C80" s="553"/>
      <c r="D80" s="553"/>
      <c r="E80" s="553"/>
      <c r="F80" s="553"/>
      <c r="G80" s="553"/>
      <c r="H80" s="553"/>
      <c r="I80" s="553"/>
    </row>
    <row r="81" spans="1:9" ht="13" x14ac:dyDescent="0.25">
      <c r="A81" s="560"/>
      <c r="B81" s="560"/>
      <c r="C81" s="560"/>
      <c r="D81" s="560"/>
      <c r="E81" s="560"/>
      <c r="F81" s="560"/>
      <c r="G81" s="560"/>
      <c r="H81" s="560"/>
      <c r="I81" s="560"/>
    </row>
    <row r="82" spans="1:9" ht="14" x14ac:dyDescent="0.25">
      <c r="A82" s="554" t="s">
        <v>111</v>
      </c>
      <c r="B82" s="554"/>
      <c r="C82" s="554"/>
      <c r="D82" s="554"/>
      <c r="E82" s="554"/>
      <c r="F82" s="554"/>
      <c r="G82" s="554"/>
      <c r="H82" s="554"/>
      <c r="I82" s="554"/>
    </row>
    <row r="83" spans="1:9" ht="14" x14ac:dyDescent="0.25">
      <c r="A83" s="178" t="s">
        <v>74</v>
      </c>
      <c r="B83" s="554" t="s">
        <v>110</v>
      </c>
      <c r="C83" s="554"/>
      <c r="D83" s="554"/>
      <c r="E83" s="554"/>
      <c r="F83" s="554"/>
      <c r="G83" s="554"/>
      <c r="H83" s="554"/>
      <c r="I83" s="178" t="s">
        <v>16</v>
      </c>
    </row>
    <row r="84" spans="1:9" ht="13" x14ac:dyDescent="0.25">
      <c r="A84" s="171" t="s">
        <v>15</v>
      </c>
      <c r="B84" s="553" t="s">
        <v>109</v>
      </c>
      <c r="C84" s="553"/>
      <c r="D84" s="553"/>
      <c r="E84" s="553"/>
      <c r="F84" s="553"/>
      <c r="G84" s="553"/>
      <c r="H84" s="553"/>
      <c r="I84" s="25">
        <f>I42*8.33%</f>
        <v>50.407328999999997</v>
      </c>
    </row>
    <row r="85" spans="1:9" ht="13" x14ac:dyDescent="0.25">
      <c r="A85" s="171" t="s">
        <v>13</v>
      </c>
      <c r="B85" s="553" t="s">
        <v>108</v>
      </c>
      <c r="C85" s="553"/>
      <c r="D85" s="553"/>
      <c r="E85" s="553"/>
      <c r="F85" s="553"/>
      <c r="G85" s="553"/>
      <c r="H85" s="553"/>
      <c r="I85" s="44">
        <f>I42*2.78%</f>
        <v>16.822613999999998</v>
      </c>
    </row>
    <row r="86" spans="1:9" ht="13" x14ac:dyDescent="0.25">
      <c r="A86" s="578" t="s">
        <v>80</v>
      </c>
      <c r="B86" s="578"/>
      <c r="C86" s="578"/>
      <c r="D86" s="578"/>
      <c r="E86" s="578"/>
      <c r="F86" s="578"/>
      <c r="G86" s="578"/>
      <c r="H86" s="578"/>
      <c r="I86" s="44">
        <f>SUM(I84:I85)</f>
        <v>67.229942999999992</v>
      </c>
    </row>
    <row r="87" spans="1:9" ht="13" x14ac:dyDescent="0.25">
      <c r="A87" s="171" t="s">
        <v>12</v>
      </c>
      <c r="B87" s="553" t="s">
        <v>107</v>
      </c>
      <c r="C87" s="553"/>
      <c r="D87" s="553"/>
      <c r="E87" s="553"/>
      <c r="F87" s="553"/>
      <c r="G87" s="553"/>
      <c r="H87" s="553"/>
      <c r="I87" s="177">
        <f>ROUND(H78*I86,2)</f>
        <v>20.84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44">
        <f>SUM(I86:I87)</f>
        <v>88.069942999999995</v>
      </c>
    </row>
    <row r="89" spans="1:9" ht="13" x14ac:dyDescent="0.25">
      <c r="A89" s="580"/>
      <c r="B89" s="580"/>
      <c r="C89" s="580"/>
      <c r="D89" s="580"/>
      <c r="E89" s="580"/>
      <c r="F89" s="580"/>
      <c r="G89" s="580"/>
      <c r="H89" s="580"/>
      <c r="I89" s="580"/>
    </row>
    <row r="90" spans="1:9" ht="14" x14ac:dyDescent="0.25">
      <c r="A90" s="554" t="s">
        <v>106</v>
      </c>
      <c r="B90" s="554"/>
      <c r="C90" s="554"/>
      <c r="D90" s="554"/>
      <c r="E90" s="554"/>
      <c r="F90" s="554"/>
      <c r="G90" s="554"/>
      <c r="H90" s="554"/>
      <c r="I90" s="554"/>
    </row>
    <row r="91" spans="1:9" ht="14" x14ac:dyDescent="0.25">
      <c r="A91" s="178" t="s">
        <v>72</v>
      </c>
      <c r="B91" s="581" t="s">
        <v>105</v>
      </c>
      <c r="C91" s="581"/>
      <c r="D91" s="581"/>
      <c r="E91" s="581"/>
      <c r="F91" s="581"/>
      <c r="G91" s="581"/>
      <c r="H91" s="581"/>
      <c r="I91" s="178" t="s">
        <v>16</v>
      </c>
    </row>
    <row r="92" spans="1:9" ht="13" x14ac:dyDescent="0.25">
      <c r="A92" s="171" t="s">
        <v>15</v>
      </c>
      <c r="B92" s="553" t="s">
        <v>105</v>
      </c>
      <c r="C92" s="553"/>
      <c r="D92" s="553"/>
      <c r="E92" s="553"/>
      <c r="F92" s="553"/>
      <c r="G92" s="553"/>
      <c r="H92" s="553"/>
      <c r="I92" s="71">
        <f xml:space="preserve"> I42*0.07%</f>
        <v>0.42359100000000005</v>
      </c>
    </row>
    <row r="93" spans="1:9" ht="13" x14ac:dyDescent="0.25">
      <c r="A93" s="171" t="s">
        <v>13</v>
      </c>
      <c r="B93" s="553" t="s">
        <v>103</v>
      </c>
      <c r="C93" s="553"/>
      <c r="D93" s="553"/>
      <c r="E93" s="553"/>
      <c r="F93" s="553"/>
      <c r="G93" s="553"/>
      <c r="H93" s="553"/>
      <c r="I93" s="25">
        <f>ROUND(H78*I92,2)</f>
        <v>0.13</v>
      </c>
    </row>
    <row r="94" spans="1:9" ht="13" x14ac:dyDescent="0.25">
      <c r="A94" s="578" t="s">
        <v>47</v>
      </c>
      <c r="B94" s="578"/>
      <c r="C94" s="578"/>
      <c r="D94" s="578"/>
      <c r="E94" s="578"/>
      <c r="F94" s="578"/>
      <c r="G94" s="578"/>
      <c r="H94" s="578"/>
      <c r="I94" s="25">
        <f>SUM(I92:I93)</f>
        <v>0.55359100000000006</v>
      </c>
    </row>
    <row r="95" spans="1:9" ht="14" x14ac:dyDescent="0.25">
      <c r="A95" s="581" t="s">
        <v>102</v>
      </c>
      <c r="B95" s="581"/>
      <c r="C95" s="581"/>
      <c r="D95" s="581"/>
      <c r="E95" s="581"/>
      <c r="F95" s="581"/>
      <c r="G95" s="581"/>
      <c r="H95" s="581"/>
      <c r="I95" s="581"/>
    </row>
    <row r="96" spans="1:9" ht="14" x14ac:dyDescent="0.25">
      <c r="A96" s="178" t="s">
        <v>70</v>
      </c>
      <c r="B96" s="581" t="s">
        <v>101</v>
      </c>
      <c r="C96" s="581"/>
      <c r="D96" s="581"/>
      <c r="E96" s="581"/>
      <c r="F96" s="581"/>
      <c r="G96" s="581"/>
      <c r="H96" s="581"/>
      <c r="I96" s="178" t="s">
        <v>16</v>
      </c>
    </row>
    <row r="97" spans="1:9" ht="13" x14ac:dyDescent="0.25">
      <c r="A97" s="171" t="s">
        <v>15</v>
      </c>
      <c r="B97" s="577" t="s">
        <v>100</v>
      </c>
      <c r="C97" s="577"/>
      <c r="D97" s="577"/>
      <c r="E97" s="577"/>
      <c r="F97" s="577"/>
      <c r="G97" s="577"/>
      <c r="H97" s="577"/>
      <c r="I97" s="72">
        <f>I42*0.42%</f>
        <v>2.5415459999999999</v>
      </c>
    </row>
    <row r="98" spans="1:9" ht="13" x14ac:dyDescent="0.25">
      <c r="A98" s="171" t="s">
        <v>13</v>
      </c>
      <c r="B98" s="577" t="s">
        <v>99</v>
      </c>
      <c r="C98" s="577"/>
      <c r="D98" s="577"/>
      <c r="E98" s="577"/>
      <c r="F98" s="577"/>
      <c r="G98" s="577"/>
      <c r="H98" s="577"/>
      <c r="I98" s="25">
        <f>I42*0.03%</f>
        <v>0.18153899999999998</v>
      </c>
    </row>
    <row r="99" spans="1:9" ht="13" x14ac:dyDescent="0.25">
      <c r="A99" s="171" t="s">
        <v>98</v>
      </c>
      <c r="B99" s="577" t="s">
        <v>97</v>
      </c>
      <c r="C99" s="577"/>
      <c r="D99" s="577"/>
      <c r="E99" s="577"/>
      <c r="F99" s="577"/>
      <c r="G99" s="577"/>
      <c r="H99" s="577"/>
      <c r="I99" s="25">
        <f>ROUND((0.08*0.4*0.05)*I42,2)</f>
        <v>0.97</v>
      </c>
    </row>
    <row r="100" spans="1:9" ht="13" x14ac:dyDescent="0.25">
      <c r="A100" s="171" t="s">
        <v>96</v>
      </c>
      <c r="B100" s="553" t="s">
        <v>95</v>
      </c>
      <c r="C100" s="553"/>
      <c r="D100" s="553"/>
      <c r="E100" s="553"/>
      <c r="F100" s="553"/>
      <c r="G100" s="553"/>
      <c r="H100" s="553"/>
      <c r="I100" s="71">
        <f>ROUND((1*0.08*0.1*0.05)*I42,2)</f>
        <v>0.24</v>
      </c>
    </row>
    <row r="101" spans="1:9" ht="13" x14ac:dyDescent="0.25">
      <c r="A101" s="171" t="s">
        <v>35</v>
      </c>
      <c r="B101" s="553" t="s">
        <v>190</v>
      </c>
      <c r="C101" s="553"/>
      <c r="D101" s="553"/>
      <c r="E101" s="553"/>
      <c r="F101" s="553"/>
      <c r="G101" s="553"/>
      <c r="H101" s="553"/>
      <c r="I101" s="25">
        <f xml:space="preserve"> I42*1.94%</f>
        <v>11.739522000000001</v>
      </c>
    </row>
    <row r="102" spans="1:9" ht="13" x14ac:dyDescent="0.25">
      <c r="A102" s="171" t="s">
        <v>32</v>
      </c>
      <c r="B102" s="577" t="s">
        <v>93</v>
      </c>
      <c r="C102" s="577"/>
      <c r="D102" s="577"/>
      <c r="E102" s="577"/>
      <c r="F102" s="577"/>
      <c r="G102" s="577"/>
      <c r="H102" s="577"/>
      <c r="I102" s="25">
        <f>I101*36.8%</f>
        <v>4.3201440959999999</v>
      </c>
    </row>
    <row r="103" spans="1:9" ht="13" x14ac:dyDescent="0.25">
      <c r="A103" s="171" t="s">
        <v>92</v>
      </c>
      <c r="B103" s="577" t="s">
        <v>91</v>
      </c>
      <c r="C103" s="577"/>
      <c r="D103" s="577"/>
      <c r="E103" s="577"/>
      <c r="F103" s="577"/>
      <c r="G103" s="577"/>
      <c r="H103" s="577"/>
      <c r="I103" s="25">
        <f>ROUND(1*0.08*0.4*I42,2)</f>
        <v>19.36</v>
      </c>
    </row>
    <row r="104" spans="1:9" ht="13" x14ac:dyDescent="0.25">
      <c r="A104" s="171" t="s">
        <v>90</v>
      </c>
      <c r="B104" s="553" t="s">
        <v>89</v>
      </c>
      <c r="C104" s="553"/>
      <c r="D104" s="553"/>
      <c r="E104" s="553"/>
      <c r="F104" s="553"/>
      <c r="G104" s="553"/>
      <c r="H104" s="553"/>
      <c r="I104" s="25">
        <f>ROUND(1*0.08*0.1*I42,2)</f>
        <v>4.84</v>
      </c>
    </row>
    <row r="105" spans="1:9" ht="13" x14ac:dyDescent="0.25">
      <c r="A105" s="578" t="s">
        <v>47</v>
      </c>
      <c r="B105" s="578"/>
      <c r="C105" s="578"/>
      <c r="D105" s="578"/>
      <c r="E105" s="578"/>
      <c r="F105" s="578"/>
      <c r="G105" s="578"/>
      <c r="H105" s="578"/>
      <c r="I105" s="25">
        <f>SUM(I97:I104)</f>
        <v>44.192751095999995</v>
      </c>
    </row>
    <row r="106" spans="1:9" ht="14" x14ac:dyDescent="0.25">
      <c r="A106" s="554" t="s">
        <v>88</v>
      </c>
      <c r="B106" s="554"/>
      <c r="C106" s="554"/>
      <c r="D106" s="554"/>
      <c r="E106" s="554"/>
      <c r="F106" s="554"/>
      <c r="G106" s="554"/>
      <c r="H106" s="554"/>
      <c r="I106" s="554"/>
    </row>
    <row r="107" spans="1:9" ht="14" x14ac:dyDescent="0.3">
      <c r="A107" s="41" t="s">
        <v>68</v>
      </c>
      <c r="B107" s="581" t="s">
        <v>87</v>
      </c>
      <c r="C107" s="581"/>
      <c r="D107" s="581"/>
      <c r="E107" s="581"/>
      <c r="F107" s="581"/>
      <c r="G107" s="581"/>
      <c r="H107" s="581"/>
      <c r="I107" s="41" t="s">
        <v>16</v>
      </c>
    </row>
    <row r="108" spans="1:9" ht="13" x14ac:dyDescent="0.3">
      <c r="A108" s="169" t="s">
        <v>15</v>
      </c>
      <c r="B108" s="577" t="s">
        <v>86</v>
      </c>
      <c r="C108" s="577"/>
      <c r="D108" s="577"/>
      <c r="E108" s="577"/>
      <c r="F108" s="577"/>
      <c r="G108" s="577"/>
      <c r="H108" s="577"/>
      <c r="I108" s="25">
        <f>I42*8.33%</f>
        <v>50.407328999999997</v>
      </c>
    </row>
    <row r="109" spans="1:9" ht="13" x14ac:dyDescent="0.3">
      <c r="A109" s="169" t="s">
        <v>13</v>
      </c>
      <c r="B109" s="577" t="s">
        <v>191</v>
      </c>
      <c r="C109" s="577"/>
      <c r="D109" s="577"/>
      <c r="E109" s="577"/>
      <c r="F109" s="577"/>
      <c r="G109" s="577"/>
      <c r="H109" s="577"/>
      <c r="I109" s="40">
        <f>I42*1%</f>
        <v>6.0513000000000003</v>
      </c>
    </row>
    <row r="110" spans="1:9" ht="13" x14ac:dyDescent="0.3">
      <c r="A110" s="169" t="s">
        <v>12</v>
      </c>
      <c r="B110" s="577" t="s">
        <v>180</v>
      </c>
      <c r="C110" s="577"/>
      <c r="D110" s="577"/>
      <c r="E110" s="577"/>
      <c r="F110" s="577"/>
      <c r="G110" s="577"/>
      <c r="H110" s="577"/>
      <c r="I110" s="40">
        <f>I42*0.02%</f>
        <v>0.12102600000000001</v>
      </c>
    </row>
    <row r="111" spans="1:9" ht="13" x14ac:dyDescent="0.3">
      <c r="A111" s="169" t="s">
        <v>35</v>
      </c>
      <c r="B111" s="577" t="s">
        <v>192</v>
      </c>
      <c r="C111" s="577"/>
      <c r="D111" s="577"/>
      <c r="E111" s="577"/>
      <c r="F111" s="577"/>
      <c r="G111" s="577"/>
      <c r="H111" s="577"/>
      <c r="I111" s="40">
        <f>I42*0.05%</f>
        <v>0.30256500000000003</v>
      </c>
    </row>
    <row r="112" spans="1:9" ht="13" x14ac:dyDescent="0.3">
      <c r="A112" s="169" t="s">
        <v>32</v>
      </c>
      <c r="B112" s="577" t="s">
        <v>193</v>
      </c>
      <c r="C112" s="577"/>
      <c r="D112" s="577"/>
      <c r="E112" s="577"/>
      <c r="F112" s="577"/>
      <c r="G112" s="577"/>
      <c r="H112" s="577"/>
      <c r="I112" s="37">
        <f>I42*0.28%</f>
        <v>1.6943640000000002</v>
      </c>
    </row>
    <row r="113" spans="1:9" ht="13" x14ac:dyDescent="0.3">
      <c r="A113" s="169" t="s">
        <v>81</v>
      </c>
      <c r="B113" s="577" t="s">
        <v>65</v>
      </c>
      <c r="C113" s="577"/>
      <c r="D113" s="577"/>
      <c r="E113" s="577"/>
      <c r="F113" s="577"/>
      <c r="G113" s="577"/>
      <c r="H113" s="577"/>
      <c r="I113" s="37"/>
    </row>
    <row r="114" spans="1:9" ht="13" x14ac:dyDescent="0.3">
      <c r="A114" s="578" t="s">
        <v>80</v>
      </c>
      <c r="B114" s="578"/>
      <c r="C114" s="578"/>
      <c r="D114" s="578"/>
      <c r="E114" s="578"/>
      <c r="F114" s="578"/>
      <c r="G114" s="578"/>
      <c r="H114" s="578"/>
      <c r="I114" s="37">
        <f>SUM(I108:I113)</f>
        <v>58.576583999999997</v>
      </c>
    </row>
    <row r="115" spans="1:9" ht="13" x14ac:dyDescent="0.3">
      <c r="A115" s="172" t="s">
        <v>79</v>
      </c>
      <c r="B115" s="577" t="s">
        <v>78</v>
      </c>
      <c r="C115" s="577"/>
      <c r="D115" s="577"/>
      <c r="E115" s="577"/>
      <c r="F115" s="577"/>
      <c r="G115" s="577"/>
      <c r="H115" s="577"/>
      <c r="I115" s="37">
        <f>ROUND(H78*I114,2)</f>
        <v>18.16</v>
      </c>
    </row>
    <row r="116" spans="1:9" ht="13" x14ac:dyDescent="0.25">
      <c r="A116" s="578" t="s">
        <v>47</v>
      </c>
      <c r="B116" s="578"/>
      <c r="C116" s="578"/>
      <c r="D116" s="578"/>
      <c r="E116" s="578"/>
      <c r="F116" s="578"/>
      <c r="G116" s="578"/>
      <c r="H116" s="578"/>
      <c r="I116" s="25">
        <f>SUM(I114:I115)</f>
        <v>76.736583999999993</v>
      </c>
    </row>
    <row r="117" spans="1:9" ht="14" x14ac:dyDescent="0.25">
      <c r="A117" s="581" t="s">
        <v>77</v>
      </c>
      <c r="B117" s="581"/>
      <c r="C117" s="581"/>
      <c r="D117" s="581"/>
      <c r="E117" s="581"/>
      <c r="F117" s="581"/>
      <c r="G117" s="581"/>
      <c r="H117" s="581"/>
      <c r="I117" s="581"/>
    </row>
    <row r="118" spans="1:9" ht="14" x14ac:dyDescent="0.25">
      <c r="A118" s="178">
        <v>4</v>
      </c>
      <c r="B118" s="554" t="s">
        <v>34</v>
      </c>
      <c r="C118" s="554"/>
      <c r="D118" s="554"/>
      <c r="E118" s="554"/>
      <c r="F118" s="554"/>
      <c r="G118" s="554"/>
      <c r="H118" s="554"/>
      <c r="I118" s="178" t="s">
        <v>16</v>
      </c>
    </row>
    <row r="119" spans="1:9" ht="13" x14ac:dyDescent="0.25">
      <c r="A119" s="171" t="s">
        <v>76</v>
      </c>
      <c r="B119" s="553" t="s">
        <v>75</v>
      </c>
      <c r="C119" s="553"/>
      <c r="D119" s="553"/>
      <c r="E119" s="553"/>
      <c r="F119" s="553"/>
      <c r="G119" s="553"/>
      <c r="H119" s="553"/>
      <c r="I119" s="25">
        <f>I78</f>
        <v>187.59030000000001</v>
      </c>
    </row>
    <row r="120" spans="1:9" ht="13" x14ac:dyDescent="0.25">
      <c r="A120" s="171" t="s">
        <v>74</v>
      </c>
      <c r="B120" s="553" t="s">
        <v>73</v>
      </c>
      <c r="C120" s="553"/>
      <c r="D120" s="553"/>
      <c r="E120" s="553"/>
      <c r="F120" s="553"/>
      <c r="G120" s="553"/>
      <c r="H120" s="553"/>
      <c r="I120" s="25">
        <f>I88</f>
        <v>88.069942999999995</v>
      </c>
    </row>
    <row r="121" spans="1:9" ht="13" x14ac:dyDescent="0.25">
      <c r="A121" s="171" t="s">
        <v>72</v>
      </c>
      <c r="B121" s="553" t="s">
        <v>71</v>
      </c>
      <c r="C121" s="553"/>
      <c r="D121" s="553"/>
      <c r="E121" s="553"/>
      <c r="F121" s="553"/>
      <c r="G121" s="553"/>
      <c r="H121" s="553"/>
      <c r="I121" s="25">
        <f>I94</f>
        <v>0.55359100000000006</v>
      </c>
    </row>
    <row r="122" spans="1:9" ht="13" x14ac:dyDescent="0.25">
      <c r="A122" s="171" t="s">
        <v>70</v>
      </c>
      <c r="B122" s="553" t="s">
        <v>69</v>
      </c>
      <c r="C122" s="553"/>
      <c r="D122" s="553"/>
      <c r="E122" s="553"/>
      <c r="F122" s="553"/>
      <c r="G122" s="553"/>
      <c r="H122" s="553"/>
      <c r="I122" s="25">
        <f>I105</f>
        <v>44.192751095999995</v>
      </c>
    </row>
    <row r="123" spans="1:9" ht="13" x14ac:dyDescent="0.25">
      <c r="A123" s="171" t="s">
        <v>68</v>
      </c>
      <c r="B123" s="553" t="s">
        <v>67</v>
      </c>
      <c r="C123" s="553"/>
      <c r="D123" s="553"/>
      <c r="E123" s="553"/>
      <c r="F123" s="553"/>
      <c r="G123" s="553"/>
      <c r="H123" s="553"/>
      <c r="I123" s="25">
        <f>I116</f>
        <v>76.736583999999993</v>
      </c>
    </row>
    <row r="124" spans="1:9" ht="13" x14ac:dyDescent="0.25">
      <c r="A124" s="171" t="s">
        <v>66</v>
      </c>
      <c r="B124" s="553" t="s">
        <v>65</v>
      </c>
      <c r="C124" s="553"/>
      <c r="D124" s="553"/>
      <c r="E124" s="553"/>
      <c r="F124" s="553"/>
      <c r="G124" s="553"/>
      <c r="H124" s="553"/>
      <c r="I124" s="25"/>
    </row>
    <row r="125" spans="1:9" ht="13" x14ac:dyDescent="0.25">
      <c r="A125" s="578" t="s">
        <v>47</v>
      </c>
      <c r="B125" s="578"/>
      <c r="C125" s="578"/>
      <c r="D125" s="578"/>
      <c r="E125" s="578"/>
      <c r="F125" s="578"/>
      <c r="G125" s="578"/>
      <c r="H125" s="578"/>
      <c r="I125" s="25">
        <f>SUM(I119:I124)</f>
        <v>397.14316909600001</v>
      </c>
    </row>
    <row r="126" spans="1:9" ht="13" x14ac:dyDescent="0.25">
      <c r="A126" s="560" t="s">
        <v>64</v>
      </c>
      <c r="B126" s="560"/>
      <c r="C126" s="560"/>
      <c r="D126" s="560"/>
      <c r="E126" s="560"/>
      <c r="F126" s="560"/>
      <c r="G126" s="560"/>
      <c r="H126" s="560"/>
      <c r="I126" s="560"/>
    </row>
    <row r="127" spans="1:9" ht="14" x14ac:dyDescent="0.25">
      <c r="A127" s="178">
        <v>5</v>
      </c>
      <c r="B127" s="581" t="s">
        <v>63</v>
      </c>
      <c r="C127" s="581"/>
      <c r="D127" s="581"/>
      <c r="E127" s="581"/>
      <c r="F127" s="581"/>
      <c r="G127" s="581"/>
      <c r="H127" s="178" t="s">
        <v>62</v>
      </c>
      <c r="I127" s="34" t="s">
        <v>16</v>
      </c>
    </row>
    <row r="128" spans="1:9" ht="13" x14ac:dyDescent="0.25">
      <c r="A128" s="624" t="s">
        <v>61</v>
      </c>
      <c r="B128" s="624"/>
      <c r="C128" s="624"/>
      <c r="D128" s="624"/>
      <c r="E128" s="624"/>
      <c r="F128" s="624"/>
      <c r="G128" s="624"/>
      <c r="H128" s="33" t="s">
        <v>49</v>
      </c>
      <c r="I128" s="23">
        <f>SUM(I42+I54+I64+I125)</f>
        <v>1259.723169096</v>
      </c>
    </row>
    <row r="129" spans="1:9" ht="13" x14ac:dyDescent="0.25">
      <c r="A129" s="171" t="s">
        <v>15</v>
      </c>
      <c r="B129" s="574" t="s">
        <v>60</v>
      </c>
      <c r="C129" s="622"/>
      <c r="D129" s="622"/>
      <c r="E129" s="622"/>
      <c r="F129" s="622"/>
      <c r="G129" s="623"/>
      <c r="H129" s="32"/>
      <c r="I129" s="25">
        <v>99.44</v>
      </c>
    </row>
    <row r="130" spans="1:9" ht="13" x14ac:dyDescent="0.25">
      <c r="A130" s="624" t="s">
        <v>59</v>
      </c>
      <c r="B130" s="624"/>
      <c r="C130" s="624"/>
      <c r="D130" s="624"/>
      <c r="E130" s="624"/>
      <c r="F130" s="624"/>
      <c r="G130" s="624"/>
      <c r="H130" s="31" t="s">
        <v>49</v>
      </c>
      <c r="I130" s="23">
        <f>SUM(I42+I54+I64+I125+I129)</f>
        <v>1359.163169096</v>
      </c>
    </row>
    <row r="131" spans="1:9" ht="13" x14ac:dyDescent="0.25">
      <c r="A131" s="171" t="s">
        <v>13</v>
      </c>
      <c r="B131" s="574" t="s">
        <v>58</v>
      </c>
      <c r="C131" s="622"/>
      <c r="D131" s="622"/>
      <c r="E131" s="622"/>
      <c r="F131" s="622"/>
      <c r="G131" s="623"/>
      <c r="H131" s="32"/>
      <c r="I131" s="25">
        <v>140.72</v>
      </c>
    </row>
    <row r="132" spans="1:9" ht="13" x14ac:dyDescent="0.25">
      <c r="A132" s="624" t="s">
        <v>57</v>
      </c>
      <c r="B132" s="624"/>
      <c r="C132" s="624"/>
      <c r="D132" s="624"/>
      <c r="E132" s="624"/>
      <c r="F132" s="624"/>
      <c r="G132" s="624"/>
      <c r="H132" s="31" t="s">
        <v>49</v>
      </c>
      <c r="I132" s="23">
        <f>SUM(I42+I54+I64+I125+I129+I131)</f>
        <v>1499.8831690960001</v>
      </c>
    </row>
    <row r="133" spans="1:9" ht="13" x14ac:dyDescent="0.25">
      <c r="A133" s="171" t="s">
        <v>12</v>
      </c>
      <c r="B133" s="577" t="s">
        <v>56</v>
      </c>
      <c r="C133" s="577"/>
      <c r="D133" s="577"/>
      <c r="E133" s="577"/>
      <c r="F133" s="577"/>
      <c r="G133" s="577"/>
      <c r="H133" s="30" t="s">
        <v>49</v>
      </c>
      <c r="I133" s="28"/>
    </row>
    <row r="134" spans="1:9" ht="13" x14ac:dyDescent="0.25">
      <c r="A134" s="171"/>
      <c r="B134" s="577" t="s">
        <v>55</v>
      </c>
      <c r="C134" s="577"/>
      <c r="D134" s="577"/>
      <c r="E134" s="577"/>
      <c r="F134" s="577"/>
      <c r="G134" s="577"/>
      <c r="H134" s="30" t="s">
        <v>49</v>
      </c>
      <c r="I134" s="28" t="s">
        <v>49</v>
      </c>
    </row>
    <row r="135" spans="1:9" ht="13" x14ac:dyDescent="0.25">
      <c r="A135" s="171"/>
      <c r="B135" s="625" t="s">
        <v>234</v>
      </c>
      <c r="C135" s="583"/>
      <c r="D135" s="583"/>
      <c r="E135" s="583"/>
      <c r="F135" s="583"/>
      <c r="G135" s="583"/>
      <c r="H135" s="26">
        <v>1.95E-2</v>
      </c>
      <c r="I135" s="25">
        <v>31.68</v>
      </c>
    </row>
    <row r="136" spans="1:9" ht="13" x14ac:dyDescent="0.25">
      <c r="A136" s="171"/>
      <c r="B136" s="625" t="s">
        <v>235</v>
      </c>
      <c r="C136" s="583"/>
      <c r="D136" s="583"/>
      <c r="E136" s="583"/>
      <c r="F136" s="583"/>
      <c r="G136" s="583"/>
      <c r="H136" s="26">
        <v>2.3999999999999998E-3</v>
      </c>
      <c r="I136" s="25">
        <f>I158*H136</f>
        <v>3.8999999999999995</v>
      </c>
    </row>
    <row r="137" spans="1:9" ht="13" x14ac:dyDescent="0.25">
      <c r="A137" s="171"/>
      <c r="B137" s="582" t="s">
        <v>236</v>
      </c>
      <c r="C137" s="582"/>
      <c r="D137" s="582"/>
      <c r="E137" s="582"/>
      <c r="F137" s="582"/>
      <c r="G137" s="582"/>
      <c r="H137" s="29">
        <v>2.01E-2</v>
      </c>
      <c r="I137" s="28">
        <f>I158*H137</f>
        <v>32.662500000000001</v>
      </c>
    </row>
    <row r="138" spans="1:9" ht="13" x14ac:dyDescent="0.25">
      <c r="A138" s="171"/>
      <c r="B138" s="584" t="s">
        <v>51</v>
      </c>
      <c r="C138" s="584"/>
      <c r="D138" s="584"/>
      <c r="E138" s="584"/>
      <c r="F138" s="584"/>
      <c r="G138" s="584"/>
      <c r="H138" s="29" t="s">
        <v>49</v>
      </c>
      <c r="I138" s="28" t="s">
        <v>49</v>
      </c>
    </row>
    <row r="139" spans="1:9" ht="13" x14ac:dyDescent="0.25">
      <c r="A139" s="171"/>
      <c r="B139" s="573" t="s">
        <v>50</v>
      </c>
      <c r="C139" s="573"/>
      <c r="D139" s="573"/>
      <c r="E139" s="573"/>
      <c r="F139" s="573"/>
      <c r="G139" s="573"/>
      <c r="H139" s="29" t="s">
        <v>49</v>
      </c>
      <c r="I139" s="28" t="s">
        <v>49</v>
      </c>
    </row>
    <row r="140" spans="1:9" ht="13" x14ac:dyDescent="0.25">
      <c r="A140" s="171"/>
      <c r="B140" s="625" t="s">
        <v>228</v>
      </c>
      <c r="C140" s="583"/>
      <c r="D140" s="583"/>
      <c r="E140" s="583"/>
      <c r="F140" s="583"/>
      <c r="G140" s="583"/>
      <c r="H140" s="26">
        <v>3.5000000000000003E-2</v>
      </c>
      <c r="I140" s="25">
        <f>I158*H140</f>
        <v>56.875000000000007</v>
      </c>
    </row>
    <row r="141" spans="1:9" ht="13" x14ac:dyDescent="0.25">
      <c r="A141" s="578" t="s">
        <v>248</v>
      </c>
      <c r="B141" s="578"/>
      <c r="C141" s="578"/>
      <c r="D141" s="578"/>
      <c r="E141" s="578"/>
      <c r="F141" s="578"/>
      <c r="G141" s="578"/>
      <c r="H141" s="578"/>
      <c r="I141" s="25">
        <f>I143+I129+I131</f>
        <v>365.27750000000003</v>
      </c>
    </row>
    <row r="142" spans="1:9" ht="13" x14ac:dyDescent="0.25">
      <c r="A142" s="578"/>
      <c r="B142" s="578"/>
      <c r="C142" s="578"/>
      <c r="D142" s="578"/>
      <c r="E142" s="578"/>
      <c r="F142" s="578"/>
      <c r="G142" s="578"/>
      <c r="H142" s="578"/>
      <c r="I142" s="578"/>
    </row>
    <row r="143" spans="1:9" ht="13" x14ac:dyDescent="0.25">
      <c r="A143" s="589" t="s">
        <v>46</v>
      </c>
      <c r="B143" s="589"/>
      <c r="C143" s="589"/>
      <c r="D143" s="589"/>
      <c r="E143" s="589"/>
      <c r="F143" s="589"/>
      <c r="G143" s="589"/>
      <c r="H143" s="24">
        <f>SUM(H135:H140)</f>
        <v>7.6999999999999999E-2</v>
      </c>
      <c r="I143" s="23">
        <f>SUM(I135:I140)</f>
        <v>125.11750000000001</v>
      </c>
    </row>
    <row r="144" spans="1:9" x14ac:dyDescent="0.25">
      <c r="A144" s="590" t="s">
        <v>45</v>
      </c>
      <c r="B144" s="590"/>
      <c r="C144" s="591" t="s">
        <v>44</v>
      </c>
      <c r="D144" s="591"/>
      <c r="E144" s="591"/>
      <c r="F144" s="591"/>
      <c r="G144" s="591"/>
      <c r="H144" s="591"/>
      <c r="I144" s="591"/>
    </row>
    <row r="145" spans="1:9" x14ac:dyDescent="0.25">
      <c r="A145" s="590"/>
      <c r="B145" s="590"/>
      <c r="C145" s="592" t="s">
        <v>43</v>
      </c>
      <c r="D145" s="592"/>
      <c r="E145" s="592"/>
      <c r="F145" s="592"/>
      <c r="G145" s="592"/>
      <c r="H145" s="592"/>
      <c r="I145" s="592"/>
    </row>
    <row r="146" spans="1:9" x14ac:dyDescent="0.25">
      <c r="A146" s="590"/>
      <c r="B146" s="590"/>
      <c r="C146" s="593" t="s">
        <v>42</v>
      </c>
      <c r="D146" s="593"/>
      <c r="E146" s="593"/>
      <c r="F146" s="593"/>
      <c r="G146" s="593"/>
      <c r="H146" s="593"/>
      <c r="I146" s="593"/>
    </row>
    <row r="147" spans="1:9" x14ac:dyDescent="0.25">
      <c r="A147" s="585"/>
      <c r="B147" s="585"/>
      <c r="C147" s="585"/>
      <c r="D147" s="585"/>
      <c r="E147" s="585"/>
      <c r="F147" s="585"/>
      <c r="G147" s="585"/>
      <c r="H147" s="585"/>
      <c r="I147" s="585"/>
    </row>
    <row r="148" spans="1:9" ht="13" x14ac:dyDescent="0.25">
      <c r="A148" s="553" t="s">
        <v>41</v>
      </c>
      <c r="B148" s="553"/>
      <c r="C148" s="553"/>
      <c r="D148" s="553"/>
      <c r="E148" s="553"/>
      <c r="F148" s="553"/>
      <c r="G148" s="553"/>
      <c r="H148" s="553"/>
      <c r="I148" s="553"/>
    </row>
    <row r="149" spans="1:9" ht="13" x14ac:dyDescent="0.25">
      <c r="A149" s="578"/>
      <c r="B149" s="578"/>
      <c r="C149" s="578"/>
      <c r="D149" s="578"/>
      <c r="E149" s="578"/>
      <c r="F149" s="578"/>
      <c r="G149" s="578"/>
      <c r="H149" s="578"/>
      <c r="I149" s="578"/>
    </row>
    <row r="150" spans="1:9" ht="15.5" x14ac:dyDescent="0.25">
      <c r="A150" s="586" t="s">
        <v>40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14" x14ac:dyDescent="0.25">
      <c r="A151" s="587" t="s">
        <v>39</v>
      </c>
      <c r="B151" s="587"/>
      <c r="C151" s="587"/>
      <c r="D151" s="587"/>
      <c r="E151" s="587"/>
      <c r="F151" s="587"/>
      <c r="G151" s="587"/>
      <c r="H151" s="587"/>
      <c r="I151" s="170" t="s">
        <v>16</v>
      </c>
    </row>
    <row r="152" spans="1:9" ht="13" x14ac:dyDescent="0.25">
      <c r="A152" s="174" t="s">
        <v>15</v>
      </c>
      <c r="B152" s="588" t="s">
        <v>38</v>
      </c>
      <c r="C152" s="588"/>
      <c r="D152" s="588"/>
      <c r="E152" s="588"/>
      <c r="F152" s="588"/>
      <c r="G152" s="588"/>
      <c r="H152" s="588"/>
      <c r="I152" s="20">
        <f>I42</f>
        <v>605.13</v>
      </c>
    </row>
    <row r="153" spans="1:9" ht="13" x14ac:dyDescent="0.25">
      <c r="A153" s="174" t="s">
        <v>13</v>
      </c>
      <c r="B153" s="588" t="s">
        <v>37</v>
      </c>
      <c r="C153" s="588"/>
      <c r="D153" s="588"/>
      <c r="E153" s="588"/>
      <c r="F153" s="588"/>
      <c r="G153" s="588"/>
      <c r="H153" s="588"/>
      <c r="I153" s="20">
        <f>I54</f>
        <v>252.45</v>
      </c>
    </row>
    <row r="154" spans="1:9" ht="13" x14ac:dyDescent="0.25">
      <c r="A154" s="174" t="s">
        <v>12</v>
      </c>
      <c r="B154" s="588" t="s">
        <v>36</v>
      </c>
      <c r="C154" s="588"/>
      <c r="D154" s="588"/>
      <c r="E154" s="588"/>
      <c r="F154" s="588"/>
      <c r="G154" s="588"/>
      <c r="H154" s="588"/>
      <c r="I154" s="20">
        <f>I64</f>
        <v>5</v>
      </c>
    </row>
    <row r="155" spans="1:9" ht="13" x14ac:dyDescent="0.25">
      <c r="A155" s="174" t="s">
        <v>35</v>
      </c>
      <c r="B155" s="588" t="s">
        <v>34</v>
      </c>
      <c r="C155" s="588"/>
      <c r="D155" s="588"/>
      <c r="E155" s="588"/>
      <c r="F155" s="588"/>
      <c r="G155" s="588"/>
      <c r="H155" s="588"/>
      <c r="I155" s="20">
        <f>I125</f>
        <v>397.14316909600001</v>
      </c>
    </row>
    <row r="156" spans="1:9" ht="13" x14ac:dyDescent="0.25">
      <c r="A156" s="598" t="s">
        <v>33</v>
      </c>
      <c r="B156" s="598"/>
      <c r="C156" s="598"/>
      <c r="D156" s="598"/>
      <c r="E156" s="598"/>
      <c r="F156" s="598"/>
      <c r="G156" s="598"/>
      <c r="H156" s="598"/>
      <c r="I156" s="20">
        <f>SUM(I152:I155)</f>
        <v>1259.723169096</v>
      </c>
    </row>
    <row r="157" spans="1:9" ht="13" x14ac:dyDescent="0.25">
      <c r="A157" s="21" t="s">
        <v>32</v>
      </c>
      <c r="B157" s="588" t="s">
        <v>31</v>
      </c>
      <c r="C157" s="588"/>
      <c r="D157" s="588"/>
      <c r="E157" s="588"/>
      <c r="F157" s="588"/>
      <c r="G157" s="588"/>
      <c r="H157" s="588"/>
      <c r="I157" s="20">
        <f>I141</f>
        <v>365.27750000000003</v>
      </c>
    </row>
    <row r="158" spans="1:9" ht="13" x14ac:dyDescent="0.25">
      <c r="A158" s="598" t="s">
        <v>30</v>
      </c>
      <c r="B158" s="598"/>
      <c r="C158" s="598"/>
      <c r="D158" s="598"/>
      <c r="E158" s="598"/>
      <c r="F158" s="598"/>
      <c r="G158" s="598"/>
      <c r="H158" s="598"/>
      <c r="I158" s="20">
        <v>1625</v>
      </c>
    </row>
    <row r="159" spans="1:9" ht="14.5" x14ac:dyDescent="0.25">
      <c r="A159" s="594" t="s">
        <v>29</v>
      </c>
      <c r="B159" s="594"/>
      <c r="C159" s="594"/>
      <c r="D159" s="594"/>
      <c r="E159" s="594"/>
      <c r="F159" s="594"/>
      <c r="G159" s="594"/>
      <c r="H159" s="594"/>
      <c r="I159" s="594"/>
    </row>
    <row r="160" spans="1:9" ht="15.5" x14ac:dyDescent="0.25">
      <c r="A160" s="586" t="s">
        <v>28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69" x14ac:dyDescent="0.25">
      <c r="A161" s="595" t="s">
        <v>27</v>
      </c>
      <c r="B161" s="595"/>
      <c r="C161" s="580" t="s">
        <v>26</v>
      </c>
      <c r="D161" s="580"/>
      <c r="E161" s="19" t="s">
        <v>25</v>
      </c>
      <c r="F161" s="580" t="s">
        <v>24</v>
      </c>
      <c r="G161" s="580"/>
      <c r="H161" s="170" t="s">
        <v>23</v>
      </c>
      <c r="I161" s="170" t="s">
        <v>22</v>
      </c>
    </row>
    <row r="162" spans="1:9" x14ac:dyDescent="0.25">
      <c r="A162" s="621" t="s">
        <v>241</v>
      </c>
      <c r="B162" s="596"/>
      <c r="C162" s="619">
        <v>1625</v>
      </c>
      <c r="D162" s="597"/>
      <c r="E162" s="18">
        <v>2</v>
      </c>
      <c r="F162" s="619">
        <v>1625</v>
      </c>
      <c r="G162" s="597"/>
      <c r="H162" s="16">
        <v>1</v>
      </c>
      <c r="I162" s="175">
        <v>1625</v>
      </c>
    </row>
    <row r="163" spans="1:9" ht="13" x14ac:dyDescent="0.25">
      <c r="A163" s="603" t="s">
        <v>20</v>
      </c>
      <c r="B163" s="603"/>
      <c r="C163" s="603"/>
      <c r="D163" s="603"/>
      <c r="E163" s="603"/>
      <c r="F163" s="603"/>
      <c r="G163" s="603"/>
      <c r="H163" s="603"/>
      <c r="I163" s="175">
        <v>1625</v>
      </c>
    </row>
    <row r="164" spans="1:9" ht="15.5" x14ac:dyDescent="0.25">
      <c r="A164" s="586" t="s">
        <v>19</v>
      </c>
      <c r="B164" s="586"/>
      <c r="C164" s="586"/>
      <c r="D164" s="586"/>
      <c r="E164" s="586"/>
      <c r="F164" s="586"/>
      <c r="G164" s="586"/>
      <c r="H164" s="586"/>
      <c r="I164" s="586"/>
    </row>
    <row r="165" spans="1:9" ht="15.5" x14ac:dyDescent="0.25">
      <c r="A165" s="586" t="s">
        <v>18</v>
      </c>
      <c r="B165" s="586"/>
      <c r="C165" s="586"/>
      <c r="D165" s="586"/>
      <c r="E165" s="586"/>
      <c r="F165" s="586"/>
      <c r="G165" s="586"/>
      <c r="H165" s="586"/>
      <c r="I165" s="586"/>
    </row>
    <row r="166" spans="1:9" ht="13" x14ac:dyDescent="0.25">
      <c r="A166" s="580" t="s">
        <v>17</v>
      </c>
      <c r="B166" s="580"/>
      <c r="C166" s="580"/>
      <c r="D166" s="580"/>
      <c r="E166" s="580"/>
      <c r="F166" s="580"/>
      <c r="G166" s="580"/>
      <c r="H166" s="580"/>
      <c r="I166" s="170" t="s">
        <v>16</v>
      </c>
    </row>
    <row r="167" spans="1:9" x14ac:dyDescent="0.25">
      <c r="A167" s="173" t="s">
        <v>15</v>
      </c>
      <c r="B167" s="583" t="s">
        <v>14</v>
      </c>
      <c r="C167" s="583"/>
      <c r="D167" s="583"/>
      <c r="E167" s="583"/>
      <c r="F167" s="583"/>
      <c r="G167" s="583"/>
      <c r="H167" s="583"/>
      <c r="I167" s="16"/>
    </row>
    <row r="168" spans="1:9" x14ac:dyDescent="0.25">
      <c r="A168" s="173" t="s">
        <v>13</v>
      </c>
      <c r="B168" s="583" t="s">
        <v>9</v>
      </c>
      <c r="C168" s="583"/>
      <c r="D168" s="583"/>
      <c r="E168" s="583"/>
      <c r="F168" s="583"/>
      <c r="G168" s="583"/>
      <c r="H168" s="583"/>
      <c r="I168" s="175">
        <v>1625</v>
      </c>
    </row>
    <row r="169" spans="1:9" x14ac:dyDescent="0.25">
      <c r="A169" s="173" t="s">
        <v>12</v>
      </c>
      <c r="B169" s="583" t="s">
        <v>11</v>
      </c>
      <c r="C169" s="583"/>
      <c r="D169" s="583"/>
      <c r="E169" s="583"/>
      <c r="F169" s="583"/>
      <c r="G169" s="583"/>
      <c r="H169" s="583"/>
      <c r="I169" s="175"/>
    </row>
    <row r="170" spans="1:9" x14ac:dyDescent="0.25">
      <c r="A170" s="599"/>
      <c r="B170" s="599"/>
      <c r="C170" s="599"/>
      <c r="D170" s="599"/>
      <c r="E170" s="599"/>
      <c r="F170" s="599"/>
      <c r="G170" s="599"/>
      <c r="H170" s="599"/>
      <c r="I170" s="599"/>
    </row>
    <row r="171" spans="1:9" x14ac:dyDescent="0.25">
      <c r="A171" s="596" t="s">
        <v>10</v>
      </c>
      <c r="B171" s="596"/>
      <c r="C171" s="596"/>
      <c r="D171" s="596"/>
      <c r="E171" s="596"/>
      <c r="F171" s="596"/>
      <c r="G171" s="596"/>
      <c r="H171" s="596"/>
      <c r="I171" s="596"/>
    </row>
    <row r="172" spans="1:9" ht="13" x14ac:dyDescent="0.3">
      <c r="A172" s="13"/>
      <c r="B172" s="13"/>
      <c r="C172" s="13"/>
      <c r="D172" s="13"/>
      <c r="E172" s="13"/>
      <c r="F172" s="13"/>
      <c r="G172" s="13"/>
      <c r="H172" s="12"/>
      <c r="I172" s="12"/>
    </row>
    <row r="173" spans="1:9" ht="13" x14ac:dyDescent="0.3">
      <c r="A173" s="600"/>
      <c r="B173" s="600"/>
      <c r="C173" s="600"/>
      <c r="D173" s="600"/>
      <c r="E173" s="600"/>
      <c r="F173" s="600"/>
      <c r="G173" s="600"/>
      <c r="H173" s="600"/>
      <c r="I173" s="600"/>
    </row>
    <row r="174" spans="1:9" ht="18" x14ac:dyDescent="0.25">
      <c r="A174" s="601" t="s">
        <v>9</v>
      </c>
      <c r="B174" s="601"/>
      <c r="C174" s="601"/>
      <c r="D174" s="601"/>
      <c r="E174" s="601"/>
      <c r="F174" s="601"/>
      <c r="G174" s="602">
        <v>1625</v>
      </c>
      <c r="H174" s="602"/>
      <c r="I174" s="602"/>
    </row>
    <row r="175" spans="1:9" ht="18" x14ac:dyDescent="0.4">
      <c r="A175" s="607"/>
      <c r="B175" s="607"/>
      <c r="C175" s="607"/>
      <c r="D175" s="607"/>
      <c r="E175" s="607"/>
      <c r="F175" s="607"/>
      <c r="G175" s="607"/>
      <c r="H175" s="607"/>
      <c r="I175" s="607"/>
    </row>
    <row r="176" spans="1:9" ht="18" x14ac:dyDescent="0.25">
      <c r="A176" s="601" t="s">
        <v>8</v>
      </c>
      <c r="B176" s="601"/>
      <c r="C176" s="601"/>
      <c r="D176" s="601"/>
      <c r="E176" s="601"/>
      <c r="F176" s="601"/>
      <c r="G176" s="608">
        <v>12</v>
      </c>
      <c r="H176" s="608"/>
      <c r="I176" s="608"/>
    </row>
    <row r="177" spans="1:9" ht="18" x14ac:dyDescent="0.25">
      <c r="A177" s="609"/>
      <c r="B177" s="609"/>
      <c r="C177" s="609"/>
      <c r="D177" s="609"/>
      <c r="E177" s="609"/>
      <c r="F177" s="609"/>
      <c r="G177" s="609"/>
      <c r="H177" s="609"/>
      <c r="I177" s="609"/>
    </row>
    <row r="178" spans="1:9" ht="18" x14ac:dyDescent="0.25">
      <c r="A178" s="610" t="s">
        <v>7</v>
      </c>
      <c r="B178" s="610"/>
      <c r="C178" s="610"/>
      <c r="D178" s="610"/>
      <c r="E178" s="610"/>
      <c r="F178" s="610"/>
      <c r="G178" s="611">
        <v>19500</v>
      </c>
      <c r="H178" s="611"/>
      <c r="I178" s="611"/>
    </row>
  </sheetData>
  <mergeCells count="182">
    <mergeCell ref="A175:I175"/>
    <mergeCell ref="A176:F176"/>
    <mergeCell ref="G176:I176"/>
    <mergeCell ref="A177:I177"/>
    <mergeCell ref="A178:F178"/>
    <mergeCell ref="G178:I178"/>
    <mergeCell ref="B169:H169"/>
    <mergeCell ref="A170:I170"/>
    <mergeCell ref="A171:I171"/>
    <mergeCell ref="A173:I173"/>
    <mergeCell ref="A174:F174"/>
    <mergeCell ref="G174:I174"/>
    <mergeCell ref="A163:H163"/>
    <mergeCell ref="A164:I164"/>
    <mergeCell ref="A165:I165"/>
    <mergeCell ref="A166:H166"/>
    <mergeCell ref="B167:H167"/>
    <mergeCell ref="B168:H168"/>
    <mergeCell ref="A160:I160"/>
    <mergeCell ref="A161:B161"/>
    <mergeCell ref="C161:D161"/>
    <mergeCell ref="F161:G161"/>
    <mergeCell ref="A162:B162"/>
    <mergeCell ref="C162:D162"/>
    <mergeCell ref="F162:G162"/>
    <mergeCell ref="B154:H154"/>
    <mergeCell ref="B155:H155"/>
    <mergeCell ref="A156:H156"/>
    <mergeCell ref="B157:H157"/>
    <mergeCell ref="A158:H158"/>
    <mergeCell ref="A159:I159"/>
    <mergeCell ref="A148:I148"/>
    <mergeCell ref="A149:I149"/>
    <mergeCell ref="A150:I150"/>
    <mergeCell ref="A151:H151"/>
    <mergeCell ref="B152:H152"/>
    <mergeCell ref="B153:H153"/>
    <mergeCell ref="A143:G143"/>
    <mergeCell ref="A144:B146"/>
    <mergeCell ref="C144:I144"/>
    <mergeCell ref="C145:I145"/>
    <mergeCell ref="C146:I146"/>
    <mergeCell ref="A147:I147"/>
    <mergeCell ref="B137:G137"/>
    <mergeCell ref="B138:G138"/>
    <mergeCell ref="B139:G139"/>
    <mergeCell ref="B140:G140"/>
    <mergeCell ref="A141:H141"/>
    <mergeCell ref="A142:I142"/>
    <mergeCell ref="B131:G131"/>
    <mergeCell ref="A132:G132"/>
    <mergeCell ref="B133:G133"/>
    <mergeCell ref="B134:G134"/>
    <mergeCell ref="B135:G135"/>
    <mergeCell ref="B136:G136"/>
    <mergeCell ref="A125:H125"/>
    <mergeCell ref="A126:I126"/>
    <mergeCell ref="B127:G127"/>
    <mergeCell ref="A128:G128"/>
    <mergeCell ref="B129:G129"/>
    <mergeCell ref="A130:G130"/>
    <mergeCell ref="B119:H119"/>
    <mergeCell ref="B120:H120"/>
    <mergeCell ref="B121:H121"/>
    <mergeCell ref="B122:H122"/>
    <mergeCell ref="B123:H123"/>
    <mergeCell ref="B124:H124"/>
    <mergeCell ref="B113:H113"/>
    <mergeCell ref="A114:H114"/>
    <mergeCell ref="B115:H115"/>
    <mergeCell ref="A116:H116"/>
    <mergeCell ref="A117:I117"/>
    <mergeCell ref="B118:H118"/>
    <mergeCell ref="B107:H107"/>
    <mergeCell ref="B108:H108"/>
    <mergeCell ref="B109:H109"/>
    <mergeCell ref="B110:H110"/>
    <mergeCell ref="B111:H111"/>
    <mergeCell ref="B112:H112"/>
    <mergeCell ref="B101:H101"/>
    <mergeCell ref="B102:H102"/>
    <mergeCell ref="B103:H103"/>
    <mergeCell ref="B104:H104"/>
    <mergeCell ref="A105:H105"/>
    <mergeCell ref="A106:I106"/>
    <mergeCell ref="A95:I95"/>
    <mergeCell ref="B96:H96"/>
    <mergeCell ref="B97:H97"/>
    <mergeCell ref="B98:H98"/>
    <mergeCell ref="B99:H99"/>
    <mergeCell ref="B100:H100"/>
    <mergeCell ref="A89:I89"/>
    <mergeCell ref="A90:I90"/>
    <mergeCell ref="B91:H91"/>
    <mergeCell ref="B92:H92"/>
    <mergeCell ref="B93:H93"/>
    <mergeCell ref="A94:H94"/>
    <mergeCell ref="B83:H83"/>
    <mergeCell ref="B84:H84"/>
    <mergeCell ref="B85:H85"/>
    <mergeCell ref="A86:H86"/>
    <mergeCell ref="B87:H87"/>
    <mergeCell ref="A88:H88"/>
    <mergeCell ref="B76:G76"/>
    <mergeCell ref="B77:G77"/>
    <mergeCell ref="A78:G78"/>
    <mergeCell ref="A80:I80"/>
    <mergeCell ref="A81:I81"/>
    <mergeCell ref="A82:I82"/>
    <mergeCell ref="B70:G70"/>
    <mergeCell ref="B71:G71"/>
    <mergeCell ref="B72:G72"/>
    <mergeCell ref="B73:G73"/>
    <mergeCell ref="B74:G74"/>
    <mergeCell ref="B75:G75"/>
    <mergeCell ref="B63:H63"/>
    <mergeCell ref="A64:H64"/>
    <mergeCell ref="A65:I65"/>
    <mergeCell ref="A66:I66"/>
    <mergeCell ref="A68:I68"/>
    <mergeCell ref="B69:G69"/>
    <mergeCell ref="A57:I57"/>
    <mergeCell ref="A58:I58"/>
    <mergeCell ref="B59:H59"/>
    <mergeCell ref="B60:H60"/>
    <mergeCell ref="B61:H61"/>
    <mergeCell ref="B62:H62"/>
    <mergeCell ref="B51:H51"/>
    <mergeCell ref="B52:H52"/>
    <mergeCell ref="B53:H53"/>
    <mergeCell ref="B54:H54"/>
    <mergeCell ref="A55:I55"/>
    <mergeCell ref="A56:I56"/>
    <mergeCell ref="B45:H45"/>
    <mergeCell ref="B46:G46"/>
    <mergeCell ref="B47:G47"/>
    <mergeCell ref="B48:H48"/>
    <mergeCell ref="B49:G49"/>
    <mergeCell ref="B50:H50"/>
    <mergeCell ref="B39:H39"/>
    <mergeCell ref="B40:H40"/>
    <mergeCell ref="B41:H41"/>
    <mergeCell ref="A42:H42"/>
    <mergeCell ref="A43:I43"/>
    <mergeCell ref="B44:H44"/>
    <mergeCell ref="B33:G33"/>
    <mergeCell ref="B34:H34"/>
    <mergeCell ref="B35:G35"/>
    <mergeCell ref="B36:G36"/>
    <mergeCell ref="B37:H37"/>
    <mergeCell ref="B38:H38"/>
    <mergeCell ref="B28:G28"/>
    <mergeCell ref="H28:I28"/>
    <mergeCell ref="A29:I29"/>
    <mergeCell ref="A30:I30"/>
    <mergeCell ref="A31:I31"/>
    <mergeCell ref="A32:I32"/>
    <mergeCell ref="A24:I24"/>
    <mergeCell ref="B25:G25"/>
    <mergeCell ref="H25:I25"/>
    <mergeCell ref="B26:G26"/>
    <mergeCell ref="H26:I26"/>
    <mergeCell ref="B27:G27"/>
    <mergeCell ref="H27:I27"/>
    <mergeCell ref="B20:G20"/>
    <mergeCell ref="H20:I20"/>
    <mergeCell ref="B21:G21"/>
    <mergeCell ref="H21:I21"/>
    <mergeCell ref="A22:I22"/>
    <mergeCell ref="A23:I23"/>
    <mergeCell ref="A15:I15"/>
    <mergeCell ref="A17:I17"/>
    <mergeCell ref="B18:G18"/>
    <mergeCell ref="H18:I18"/>
    <mergeCell ref="B19:G19"/>
    <mergeCell ref="H19:I19"/>
    <mergeCell ref="A11:I11"/>
    <mergeCell ref="A12:I12"/>
    <mergeCell ref="A13:E13"/>
    <mergeCell ref="F13:I13"/>
    <mergeCell ref="A14:E14"/>
    <mergeCell ref="F14:I1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92"/>
  <sheetViews>
    <sheetView topLeftCell="A109" zoomScaleSheetLayoutView="120" workbookViewId="0">
      <selection activeCell="P13" sqref="P13"/>
    </sheetView>
  </sheetViews>
  <sheetFormatPr defaultColWidth="9.1796875" defaultRowHeight="11.5" x14ac:dyDescent="0.25"/>
  <cols>
    <col min="1" max="1" width="15.26953125" style="1" customWidth="1"/>
    <col min="2" max="2" width="11.1796875" style="1" customWidth="1"/>
    <col min="3" max="3" width="13.26953125" style="1" customWidth="1"/>
    <col min="4" max="4" width="10.1796875" style="1" customWidth="1"/>
    <col min="5" max="5" width="12.453125" style="1" customWidth="1"/>
    <col min="6" max="6" width="11.26953125" style="1" customWidth="1"/>
    <col min="7" max="7" width="9.81640625" style="1" customWidth="1"/>
    <col min="8" max="8" width="12.453125" style="1" customWidth="1"/>
    <col min="9" max="9" width="14.54296875" style="1" customWidth="1"/>
    <col min="10" max="10" width="10.7265625" style="1" customWidth="1"/>
    <col min="11" max="11" width="11.1796875" style="1" customWidth="1"/>
    <col min="12" max="12" width="7.453125" style="1" customWidth="1"/>
    <col min="13" max="13" width="6.54296875" style="1" customWidth="1"/>
    <col min="14" max="15" width="9.26953125" style="1" customWidth="1"/>
    <col min="16" max="16384" width="9.1796875" style="1"/>
  </cols>
  <sheetData>
    <row r="1" spans="1:256" ht="24.75" customHeight="1" x14ac:dyDescent="0.25">
      <c r="A1" s="557" t="s">
        <v>178</v>
      </c>
      <c r="B1" s="557"/>
      <c r="C1" s="557"/>
      <c r="D1" s="557"/>
      <c r="E1" s="557"/>
      <c r="F1" s="557"/>
      <c r="G1" s="557"/>
      <c r="H1" s="557"/>
      <c r="I1" s="557"/>
    </row>
    <row r="2" spans="1:256" ht="23.25" customHeight="1" x14ac:dyDescent="0.25">
      <c r="A2" s="558"/>
      <c r="B2" s="558"/>
      <c r="C2" s="558"/>
      <c r="D2" s="558"/>
      <c r="E2" s="558"/>
      <c r="F2" s="558"/>
      <c r="G2" s="558"/>
      <c r="H2" s="558"/>
      <c r="I2" s="558"/>
    </row>
    <row r="3" spans="1:256" ht="15.75" customHeight="1" x14ac:dyDescent="0.25">
      <c r="A3" s="553" t="s">
        <v>182</v>
      </c>
      <c r="B3" s="553"/>
      <c r="C3" s="553"/>
      <c r="D3" s="553"/>
      <c r="E3" s="553"/>
      <c r="F3" s="556"/>
      <c r="G3" s="556"/>
      <c r="H3" s="556"/>
      <c r="I3" s="556"/>
    </row>
    <row r="4" spans="1:256" ht="15.75" customHeight="1" x14ac:dyDescent="0.25">
      <c r="A4" s="553" t="s">
        <v>175</v>
      </c>
      <c r="B4" s="553"/>
      <c r="C4" s="553"/>
      <c r="D4" s="553"/>
      <c r="E4" s="553"/>
      <c r="F4" s="556"/>
      <c r="G4" s="556"/>
      <c r="H4" s="556"/>
      <c r="I4" s="556"/>
    </row>
    <row r="5" spans="1:256" ht="21.75" customHeight="1" x14ac:dyDescent="0.25">
      <c r="A5" s="553" t="s">
        <v>181</v>
      </c>
      <c r="B5" s="553"/>
      <c r="C5" s="553"/>
      <c r="D5" s="553"/>
      <c r="E5" s="553"/>
      <c r="F5" s="553"/>
      <c r="G5" s="553"/>
      <c r="H5" s="553"/>
      <c r="I5" s="553"/>
    </row>
    <row r="6" spans="1:256" ht="14.25" customHeight="1" x14ac:dyDescent="0.25">
      <c r="A6" s="70"/>
      <c r="B6" s="69"/>
      <c r="C6" s="69"/>
      <c r="D6" s="69"/>
      <c r="E6" s="69"/>
      <c r="F6" s="69"/>
      <c r="G6" s="69"/>
      <c r="H6" s="69"/>
      <c r="I6" s="69"/>
    </row>
    <row r="7" spans="1:256" ht="20.25" customHeight="1" x14ac:dyDescent="0.25">
      <c r="A7" s="554" t="s">
        <v>172</v>
      </c>
      <c r="B7" s="554"/>
      <c r="C7" s="554"/>
      <c r="D7" s="554"/>
      <c r="E7" s="554"/>
      <c r="F7" s="554"/>
      <c r="G7" s="554"/>
      <c r="H7" s="554"/>
      <c r="I7" s="554"/>
    </row>
    <row r="8" spans="1:256" ht="15.75" customHeight="1" x14ac:dyDescent="0.25">
      <c r="A8" s="17" t="s">
        <v>15</v>
      </c>
      <c r="B8" s="553" t="s">
        <v>171</v>
      </c>
      <c r="C8" s="553"/>
      <c r="D8" s="553"/>
      <c r="E8" s="553"/>
      <c r="F8" s="553"/>
      <c r="G8" s="553"/>
      <c r="H8" s="555">
        <v>40807</v>
      </c>
      <c r="I8" s="555"/>
    </row>
    <row r="9" spans="1:256" ht="25.4" customHeight="1" x14ac:dyDescent="0.25">
      <c r="A9" s="17" t="s">
        <v>13</v>
      </c>
      <c r="B9" s="553" t="s">
        <v>169</v>
      </c>
      <c r="C9" s="553"/>
      <c r="D9" s="553"/>
      <c r="E9" s="553"/>
      <c r="F9" s="553"/>
      <c r="G9" s="553"/>
      <c r="H9" s="556" t="s">
        <v>183</v>
      </c>
      <c r="I9" s="556"/>
    </row>
    <row r="10" spans="1:256" ht="24" customHeight="1" x14ac:dyDescent="0.25">
      <c r="A10" s="17" t="s">
        <v>12</v>
      </c>
      <c r="B10" s="553" t="s">
        <v>167</v>
      </c>
      <c r="C10" s="553"/>
      <c r="D10" s="553"/>
      <c r="E10" s="553"/>
      <c r="F10" s="553"/>
      <c r="G10" s="553"/>
      <c r="H10" s="556" t="s">
        <v>184</v>
      </c>
      <c r="I10" s="556"/>
    </row>
    <row r="11" spans="1:256" ht="15.75" customHeight="1" x14ac:dyDescent="0.25">
      <c r="A11" s="17" t="s">
        <v>35</v>
      </c>
      <c r="B11" s="553" t="s">
        <v>165</v>
      </c>
      <c r="C11" s="553"/>
      <c r="D11" s="553"/>
      <c r="E11" s="553"/>
      <c r="F11" s="553"/>
      <c r="G11" s="553"/>
      <c r="H11" s="556">
        <v>12</v>
      </c>
      <c r="I11" s="556"/>
    </row>
    <row r="12" spans="1:256" ht="7.5" customHeight="1" x14ac:dyDescent="0.25">
      <c r="A12" s="560"/>
      <c r="B12" s="560"/>
      <c r="C12" s="560"/>
      <c r="D12" s="560"/>
      <c r="E12" s="560"/>
      <c r="F12" s="560"/>
      <c r="G12" s="560"/>
      <c r="H12" s="560"/>
      <c r="I12" s="560"/>
      <c r="J12" s="68"/>
      <c r="K12" s="67"/>
      <c r="L12" s="66"/>
    </row>
    <row r="13" spans="1:256" ht="75.75" customHeight="1" x14ac:dyDescent="0.25">
      <c r="A13" s="554" t="s">
        <v>164</v>
      </c>
      <c r="B13" s="554"/>
      <c r="C13" s="554"/>
      <c r="D13" s="554"/>
      <c r="E13" s="554"/>
      <c r="F13" s="554"/>
      <c r="G13" s="554"/>
      <c r="H13" s="554"/>
      <c r="I13" s="554"/>
      <c r="J13" s="68"/>
      <c r="K13" s="67"/>
      <c r="L13" s="66"/>
    </row>
    <row r="14" spans="1:256" s="65" customFormat="1" ht="21.75" customHeight="1" x14ac:dyDescent="0.25">
      <c r="A14" s="554" t="s">
        <v>163</v>
      </c>
      <c r="B14" s="554"/>
      <c r="C14" s="554"/>
      <c r="D14" s="554"/>
      <c r="E14" s="554"/>
      <c r="F14" s="554"/>
      <c r="G14" s="554"/>
      <c r="H14" s="554"/>
      <c r="I14" s="554"/>
      <c r="J14" s="559"/>
      <c r="K14" s="559"/>
      <c r="L14" s="559"/>
      <c r="M14" s="559"/>
      <c r="N14" s="559"/>
      <c r="O14" s="559"/>
      <c r="P14" s="559"/>
      <c r="Q14" s="559"/>
      <c r="R14" s="559"/>
      <c r="S14" s="559"/>
      <c r="T14" s="559"/>
      <c r="U14" s="559"/>
      <c r="V14" s="559"/>
      <c r="W14" s="559"/>
      <c r="X14" s="559"/>
      <c r="Y14" s="559"/>
      <c r="Z14" s="559"/>
      <c r="AA14" s="559"/>
      <c r="AB14" s="559"/>
      <c r="AC14" s="559"/>
      <c r="AD14" s="559"/>
      <c r="AE14" s="559"/>
      <c r="AF14" s="559"/>
      <c r="AG14" s="559"/>
      <c r="AH14" s="559"/>
      <c r="AI14" s="559"/>
      <c r="AJ14" s="559"/>
      <c r="AK14" s="559"/>
      <c r="AL14" s="559"/>
      <c r="AM14" s="559"/>
      <c r="AN14" s="559"/>
      <c r="AO14" s="559"/>
      <c r="AP14" s="559"/>
      <c r="AQ14" s="559"/>
      <c r="AR14" s="559"/>
      <c r="AS14" s="559"/>
      <c r="AT14" s="559"/>
      <c r="AU14" s="559"/>
      <c r="AV14" s="559"/>
      <c r="AW14" s="559"/>
      <c r="AX14" s="559"/>
      <c r="AY14" s="559"/>
      <c r="AZ14" s="559"/>
      <c r="BA14" s="559"/>
      <c r="BB14" s="559"/>
      <c r="BC14" s="559"/>
      <c r="BD14" s="559"/>
      <c r="BE14" s="559"/>
      <c r="BF14" s="559"/>
      <c r="BG14" s="559"/>
      <c r="BH14" s="559"/>
      <c r="BI14" s="559"/>
      <c r="BJ14" s="559"/>
      <c r="BK14" s="559"/>
      <c r="BL14" s="559"/>
      <c r="BM14" s="559"/>
      <c r="BN14" s="559"/>
      <c r="BO14" s="559"/>
      <c r="BP14" s="559"/>
      <c r="BQ14" s="559"/>
      <c r="BR14" s="559"/>
      <c r="BS14" s="559"/>
      <c r="BT14" s="559"/>
      <c r="BU14" s="559"/>
      <c r="BV14" s="559"/>
      <c r="BW14" s="559"/>
      <c r="BX14" s="559"/>
      <c r="BY14" s="559"/>
      <c r="BZ14" s="559"/>
      <c r="CA14" s="559"/>
      <c r="CB14" s="559"/>
      <c r="CC14" s="559"/>
      <c r="CD14" s="559"/>
      <c r="CE14" s="559"/>
      <c r="CF14" s="559"/>
      <c r="CG14" s="559"/>
      <c r="CH14" s="559"/>
      <c r="CI14" s="559"/>
      <c r="CJ14" s="559"/>
      <c r="CK14" s="559"/>
      <c r="CL14" s="559"/>
      <c r="CM14" s="559"/>
      <c r="CN14" s="559"/>
      <c r="CO14" s="559"/>
      <c r="CP14" s="559"/>
      <c r="CQ14" s="559"/>
      <c r="CR14" s="559"/>
      <c r="CS14" s="559"/>
      <c r="CT14" s="559"/>
      <c r="CU14" s="559"/>
      <c r="CV14" s="559"/>
      <c r="CW14" s="559"/>
      <c r="CX14" s="559"/>
      <c r="CY14" s="559"/>
      <c r="CZ14" s="559"/>
      <c r="DA14" s="559"/>
      <c r="DB14" s="559"/>
      <c r="DC14" s="559"/>
      <c r="DD14" s="559"/>
      <c r="DE14" s="559"/>
      <c r="DF14" s="559"/>
      <c r="DG14" s="559"/>
      <c r="DH14" s="559"/>
      <c r="DI14" s="559"/>
      <c r="DJ14" s="559"/>
      <c r="DK14" s="559"/>
      <c r="DL14" s="559"/>
      <c r="DM14" s="559"/>
      <c r="DN14" s="559"/>
      <c r="DO14" s="559"/>
      <c r="DP14" s="559"/>
      <c r="DQ14" s="559"/>
      <c r="DR14" s="559"/>
      <c r="DS14" s="559"/>
      <c r="DT14" s="559"/>
      <c r="DU14" s="559"/>
      <c r="DV14" s="559"/>
      <c r="DW14" s="559"/>
      <c r="DX14" s="559"/>
      <c r="DY14" s="559"/>
      <c r="DZ14" s="559"/>
      <c r="EA14" s="559"/>
      <c r="EB14" s="559"/>
      <c r="EC14" s="559"/>
      <c r="ED14" s="559"/>
      <c r="EE14" s="559"/>
      <c r="EF14" s="559"/>
      <c r="EG14" s="559"/>
      <c r="EH14" s="559"/>
      <c r="EI14" s="559"/>
      <c r="EJ14" s="559"/>
      <c r="EK14" s="559"/>
      <c r="EL14" s="559"/>
      <c r="EM14" s="559"/>
      <c r="EN14" s="559"/>
      <c r="EO14" s="559"/>
      <c r="EP14" s="559"/>
      <c r="EQ14" s="559"/>
      <c r="ER14" s="559"/>
      <c r="ES14" s="559"/>
      <c r="ET14" s="559"/>
      <c r="EU14" s="559"/>
      <c r="EV14" s="559"/>
      <c r="EW14" s="559"/>
      <c r="EX14" s="559"/>
      <c r="EY14" s="559"/>
      <c r="EZ14" s="559"/>
      <c r="FA14" s="559"/>
      <c r="FB14" s="559"/>
      <c r="FC14" s="559"/>
      <c r="FD14" s="559"/>
      <c r="FE14" s="559"/>
      <c r="FF14" s="559"/>
      <c r="FG14" s="559"/>
      <c r="FH14" s="559"/>
      <c r="FI14" s="559"/>
      <c r="FJ14" s="559"/>
      <c r="FK14" s="559"/>
      <c r="FL14" s="559"/>
      <c r="FM14" s="559"/>
      <c r="FN14" s="559"/>
      <c r="FO14" s="559"/>
      <c r="FP14" s="559"/>
      <c r="FQ14" s="559"/>
      <c r="FR14" s="559"/>
      <c r="FS14" s="559"/>
      <c r="FT14" s="559"/>
      <c r="FU14" s="559"/>
      <c r="FV14" s="559"/>
      <c r="FW14" s="559"/>
      <c r="FX14" s="559"/>
      <c r="FY14" s="559"/>
      <c r="FZ14" s="559"/>
      <c r="GA14" s="559"/>
      <c r="GB14" s="559"/>
      <c r="GC14" s="559"/>
      <c r="GD14" s="559"/>
      <c r="GE14" s="559"/>
      <c r="GF14" s="559"/>
      <c r="GG14" s="559"/>
      <c r="GH14" s="559"/>
      <c r="GI14" s="559"/>
      <c r="GJ14" s="559"/>
      <c r="GK14" s="559"/>
      <c r="GL14" s="559"/>
      <c r="GM14" s="559"/>
      <c r="GN14" s="559"/>
      <c r="GO14" s="559"/>
      <c r="GP14" s="559"/>
      <c r="GQ14" s="559"/>
      <c r="GR14" s="559"/>
      <c r="GS14" s="559"/>
      <c r="GT14" s="559"/>
      <c r="GU14" s="559"/>
      <c r="GV14" s="559"/>
      <c r="GW14" s="559"/>
      <c r="GX14" s="559"/>
      <c r="GY14" s="559"/>
      <c r="GZ14" s="559"/>
      <c r="HA14" s="559"/>
      <c r="HB14" s="559"/>
      <c r="HC14" s="559"/>
      <c r="HD14" s="559"/>
      <c r="HE14" s="559"/>
      <c r="HF14" s="559"/>
      <c r="HG14" s="559"/>
      <c r="HH14" s="559"/>
      <c r="HI14" s="559"/>
      <c r="HJ14" s="559"/>
      <c r="HK14" s="559"/>
      <c r="HL14" s="559"/>
      <c r="HM14" s="559"/>
      <c r="HN14" s="559"/>
      <c r="HO14" s="559"/>
      <c r="HP14" s="559"/>
      <c r="HQ14" s="559"/>
      <c r="HR14" s="559"/>
      <c r="HS14" s="559"/>
      <c r="HT14" s="559"/>
      <c r="HU14" s="559"/>
      <c r="HV14" s="559"/>
      <c r="HW14" s="559"/>
      <c r="HX14" s="559"/>
      <c r="HY14" s="559"/>
      <c r="HZ14" s="559"/>
      <c r="IA14" s="559"/>
      <c r="IB14" s="559"/>
      <c r="IC14" s="559"/>
      <c r="ID14" s="559"/>
      <c r="IE14" s="559"/>
      <c r="IF14" s="559"/>
      <c r="IG14" s="559"/>
      <c r="IH14" s="559"/>
      <c r="II14" s="559"/>
      <c r="IJ14" s="559"/>
      <c r="IK14" s="559"/>
      <c r="IL14" s="559"/>
      <c r="IM14" s="559"/>
      <c r="IN14" s="559"/>
      <c r="IO14" s="559"/>
      <c r="IP14" s="559"/>
      <c r="IQ14" s="559"/>
      <c r="IR14" s="559"/>
      <c r="IS14" s="559"/>
      <c r="IT14" s="559"/>
      <c r="IU14" s="559"/>
      <c r="IV14" s="559"/>
    </row>
    <row r="15" spans="1:256" ht="15.75" customHeight="1" x14ac:dyDescent="0.25">
      <c r="A15" s="17">
        <v>1</v>
      </c>
      <c r="B15" s="553" t="s">
        <v>162</v>
      </c>
      <c r="C15" s="553"/>
      <c r="D15" s="553"/>
      <c r="E15" s="553"/>
      <c r="F15" s="553"/>
      <c r="G15" s="553"/>
      <c r="H15" s="565" t="s">
        <v>185</v>
      </c>
      <c r="I15" s="565"/>
    </row>
    <row r="16" spans="1:256" ht="15.75" customHeight="1" x14ac:dyDescent="0.25">
      <c r="A16" s="17">
        <v>2</v>
      </c>
      <c r="B16" s="553" t="s">
        <v>161</v>
      </c>
      <c r="C16" s="553"/>
      <c r="D16" s="553"/>
      <c r="E16" s="553"/>
      <c r="F16" s="553"/>
      <c r="G16" s="553"/>
      <c r="H16" s="565">
        <v>646.65</v>
      </c>
      <c r="I16" s="565"/>
    </row>
    <row r="17" spans="1:9" ht="15.75" customHeight="1" x14ac:dyDescent="0.25">
      <c r="A17" s="17">
        <v>3</v>
      </c>
      <c r="B17" s="553" t="s">
        <v>160</v>
      </c>
      <c r="C17" s="553"/>
      <c r="D17" s="553"/>
      <c r="E17" s="553"/>
      <c r="F17" s="553"/>
      <c r="G17" s="553"/>
      <c r="H17" s="561" t="s">
        <v>185</v>
      </c>
      <c r="I17" s="561"/>
    </row>
    <row r="18" spans="1:9" ht="15.75" customHeight="1" x14ac:dyDescent="0.25">
      <c r="A18" s="17">
        <v>4</v>
      </c>
      <c r="B18" s="553" t="s">
        <v>159</v>
      </c>
      <c r="C18" s="553"/>
      <c r="D18" s="553"/>
      <c r="E18" s="553"/>
      <c r="F18" s="553"/>
      <c r="G18" s="553"/>
      <c r="H18" s="562" t="s">
        <v>158</v>
      </c>
      <c r="I18" s="562"/>
    </row>
    <row r="19" spans="1:9" ht="9" customHeight="1" x14ac:dyDescent="0.25">
      <c r="A19" s="563"/>
      <c r="B19" s="563"/>
      <c r="C19" s="563"/>
      <c r="D19" s="563"/>
      <c r="E19" s="563"/>
      <c r="F19" s="563"/>
      <c r="G19" s="563"/>
      <c r="H19" s="563"/>
      <c r="I19" s="563"/>
    </row>
    <row r="20" spans="1:9" ht="14.25" customHeight="1" x14ac:dyDescent="0.25">
      <c r="A20" s="564" t="s">
        <v>157</v>
      </c>
      <c r="B20" s="564"/>
      <c r="C20" s="564"/>
      <c r="D20" s="564"/>
      <c r="E20" s="564"/>
      <c r="F20" s="564"/>
      <c r="G20" s="564"/>
      <c r="H20" s="564"/>
      <c r="I20" s="564"/>
    </row>
    <row r="21" spans="1:9" ht="9" customHeight="1" x14ac:dyDescent="0.3">
      <c r="A21" s="567"/>
      <c r="B21" s="567"/>
      <c r="C21" s="567"/>
      <c r="D21" s="567"/>
      <c r="E21" s="567"/>
      <c r="F21" s="567"/>
      <c r="G21" s="567"/>
      <c r="H21" s="567"/>
      <c r="I21" s="567"/>
    </row>
    <row r="22" spans="1:9" ht="36" customHeight="1" x14ac:dyDescent="0.25">
      <c r="A22" s="568" t="s">
        <v>156</v>
      </c>
      <c r="B22" s="568"/>
      <c r="C22" s="568"/>
      <c r="D22" s="568"/>
      <c r="E22" s="568"/>
      <c r="F22" s="568"/>
      <c r="G22" s="568"/>
      <c r="H22" s="568"/>
      <c r="I22" s="568"/>
    </row>
    <row r="23" spans="1:9" s="62" customFormat="1" ht="22.5" customHeight="1" x14ac:dyDescent="0.25">
      <c r="A23" s="63">
        <v>1</v>
      </c>
      <c r="B23" s="569" t="s">
        <v>155</v>
      </c>
      <c r="C23" s="569"/>
      <c r="D23" s="569"/>
      <c r="E23" s="569"/>
      <c r="F23" s="569"/>
      <c r="G23" s="569"/>
      <c r="H23" s="64" t="s">
        <v>62</v>
      </c>
      <c r="I23" s="63" t="s">
        <v>154</v>
      </c>
    </row>
    <row r="24" spans="1:9" ht="15.75" customHeight="1" x14ac:dyDescent="0.25">
      <c r="A24" s="17" t="s">
        <v>15</v>
      </c>
      <c r="B24" s="553" t="s">
        <v>186</v>
      </c>
      <c r="C24" s="553"/>
      <c r="D24" s="553"/>
      <c r="E24" s="553"/>
      <c r="F24" s="553"/>
      <c r="G24" s="553"/>
      <c r="H24" s="553"/>
      <c r="I24" s="60">
        <v>646.65</v>
      </c>
    </row>
    <row r="25" spans="1:9" ht="15.75" customHeight="1" x14ac:dyDescent="0.25">
      <c r="A25" s="17" t="s">
        <v>13</v>
      </c>
      <c r="B25" s="570" t="s">
        <v>152</v>
      </c>
      <c r="C25" s="570"/>
      <c r="D25" s="570"/>
      <c r="E25" s="570"/>
      <c r="F25" s="570"/>
      <c r="G25" s="570"/>
      <c r="H25" s="30">
        <v>0.2</v>
      </c>
      <c r="I25" s="60">
        <v>129.33000000000001</v>
      </c>
    </row>
    <row r="26" spans="1:9" ht="15.75" customHeight="1" x14ac:dyDescent="0.25">
      <c r="A26" s="17" t="s">
        <v>12</v>
      </c>
      <c r="B26" s="571" t="s">
        <v>151</v>
      </c>
      <c r="C26" s="571"/>
      <c r="D26" s="571"/>
      <c r="E26" s="571"/>
      <c r="F26" s="571"/>
      <c r="G26" s="571"/>
      <c r="H26" s="61">
        <v>0</v>
      </c>
      <c r="I26" s="60">
        <f>ROUND(H26*I24,2)</f>
        <v>0</v>
      </c>
    </row>
    <row r="27" spans="1:9" ht="15.75" customHeight="1" x14ac:dyDescent="0.25">
      <c r="A27" s="17" t="s">
        <v>35</v>
      </c>
      <c r="B27" s="553" t="s">
        <v>150</v>
      </c>
      <c r="C27" s="553"/>
      <c r="D27" s="553"/>
      <c r="E27" s="553"/>
      <c r="F27" s="553"/>
      <c r="G27" s="553"/>
      <c r="H27" s="553"/>
      <c r="I27" s="60">
        <v>131.55000000000001</v>
      </c>
    </row>
    <row r="28" spans="1:9" ht="15.75" customHeight="1" x14ac:dyDescent="0.25">
      <c r="A28" s="17" t="s">
        <v>32</v>
      </c>
      <c r="B28" s="553" t="s">
        <v>149</v>
      </c>
      <c r="C28" s="553"/>
      <c r="D28" s="553"/>
      <c r="E28" s="553"/>
      <c r="F28" s="553"/>
      <c r="G28" s="553"/>
      <c r="H28" s="553"/>
      <c r="I28" s="60">
        <v>25.87</v>
      </c>
    </row>
    <row r="29" spans="1:9" ht="15.75" customHeight="1" x14ac:dyDescent="0.25">
      <c r="A29" s="17" t="s">
        <v>81</v>
      </c>
      <c r="B29" s="553" t="s">
        <v>148</v>
      </c>
      <c r="C29" s="553"/>
      <c r="D29" s="553"/>
      <c r="E29" s="553"/>
      <c r="F29" s="553"/>
      <c r="G29" s="553"/>
      <c r="H29" s="553"/>
      <c r="I29" s="60"/>
    </row>
    <row r="30" spans="1:9" ht="15.75" customHeight="1" x14ac:dyDescent="0.25">
      <c r="A30" s="17" t="s">
        <v>79</v>
      </c>
      <c r="B30" s="553" t="s">
        <v>147</v>
      </c>
      <c r="C30" s="553"/>
      <c r="D30" s="553"/>
      <c r="E30" s="553"/>
      <c r="F30" s="553"/>
      <c r="G30" s="553"/>
      <c r="H30" s="553"/>
      <c r="I30" s="60">
        <v>31.5</v>
      </c>
    </row>
    <row r="31" spans="1:9" ht="15.75" customHeight="1" x14ac:dyDescent="0.25">
      <c r="A31" s="17" t="s">
        <v>114</v>
      </c>
      <c r="B31" s="553" t="s">
        <v>145</v>
      </c>
      <c r="C31" s="553"/>
      <c r="D31" s="553"/>
      <c r="E31" s="553"/>
      <c r="F31" s="553"/>
      <c r="G31" s="553"/>
      <c r="H31" s="553"/>
      <c r="I31" s="60"/>
    </row>
    <row r="32" spans="1:9" ht="15.75" customHeight="1" x14ac:dyDescent="0.25">
      <c r="A32" s="566" t="s">
        <v>144</v>
      </c>
      <c r="B32" s="566"/>
      <c r="C32" s="566"/>
      <c r="D32" s="566"/>
      <c r="E32" s="566"/>
      <c r="F32" s="566"/>
      <c r="G32" s="566"/>
      <c r="H32" s="566"/>
      <c r="I32" s="59">
        <f>SUM(I24:I31)</f>
        <v>964.9</v>
      </c>
    </row>
    <row r="33" spans="1:9" ht="30" customHeight="1" x14ac:dyDescent="0.25">
      <c r="A33" s="560" t="s">
        <v>143</v>
      </c>
      <c r="B33" s="560"/>
      <c r="C33" s="560"/>
      <c r="D33" s="560"/>
      <c r="E33" s="560"/>
      <c r="F33" s="560"/>
      <c r="G33" s="560"/>
      <c r="H33" s="560"/>
      <c r="I33" s="560"/>
    </row>
    <row r="34" spans="1:9" ht="18.75" customHeight="1" x14ac:dyDescent="0.25">
      <c r="A34" s="35">
        <v>2</v>
      </c>
      <c r="B34" s="554" t="s">
        <v>142</v>
      </c>
      <c r="C34" s="554"/>
      <c r="D34" s="554"/>
      <c r="E34" s="554"/>
      <c r="F34" s="554"/>
      <c r="G34" s="554"/>
      <c r="H34" s="554"/>
      <c r="I34" s="51" t="s">
        <v>16</v>
      </c>
    </row>
    <row r="35" spans="1:9" ht="15.75" customHeight="1" x14ac:dyDescent="0.25">
      <c r="A35" s="27" t="s">
        <v>15</v>
      </c>
      <c r="B35" s="573"/>
      <c r="C35" s="573"/>
      <c r="D35" s="573"/>
      <c r="E35" s="573"/>
      <c r="F35" s="573"/>
      <c r="G35" s="573"/>
      <c r="H35" s="573"/>
      <c r="I35" s="25">
        <v>31.7</v>
      </c>
    </row>
    <row r="36" spans="1:9" ht="22.5" customHeight="1" x14ac:dyDescent="0.25">
      <c r="A36" s="27"/>
      <c r="B36" s="572" t="s">
        <v>140</v>
      </c>
      <c r="C36" s="572"/>
      <c r="D36" s="572"/>
      <c r="E36" s="572"/>
      <c r="F36" s="572"/>
      <c r="G36" s="572"/>
      <c r="H36" s="57">
        <v>2.35</v>
      </c>
      <c r="I36" s="28" t="s">
        <v>49</v>
      </c>
    </row>
    <row r="37" spans="1:9" ht="17.25" customHeight="1" x14ac:dyDescent="0.25">
      <c r="A37" s="27"/>
      <c r="B37" s="576" t="s">
        <v>187</v>
      </c>
      <c r="C37" s="576"/>
      <c r="D37" s="576"/>
      <c r="E37" s="576"/>
      <c r="F37" s="576"/>
      <c r="G37" s="576"/>
      <c r="H37" s="58"/>
      <c r="I37" s="28"/>
    </row>
    <row r="38" spans="1:9" ht="15.75" customHeight="1" x14ac:dyDescent="0.25">
      <c r="A38" s="27" t="s">
        <v>13</v>
      </c>
      <c r="B38" s="573" t="s">
        <v>188</v>
      </c>
      <c r="C38" s="573"/>
      <c r="D38" s="573"/>
      <c r="E38" s="573"/>
      <c r="F38" s="573"/>
      <c r="G38" s="573"/>
      <c r="H38" s="573"/>
      <c r="I38" s="25">
        <v>78</v>
      </c>
    </row>
    <row r="39" spans="1:9" ht="15.75" customHeight="1" x14ac:dyDescent="0.25">
      <c r="A39" s="27"/>
      <c r="B39" s="572" t="s">
        <v>189</v>
      </c>
      <c r="C39" s="572"/>
      <c r="D39" s="572"/>
      <c r="E39" s="572"/>
      <c r="F39" s="572"/>
      <c r="G39" s="572"/>
      <c r="H39" s="57">
        <v>6.5</v>
      </c>
      <c r="I39" s="28" t="s">
        <v>49</v>
      </c>
    </row>
    <row r="40" spans="1:9" ht="15.75" customHeight="1" x14ac:dyDescent="0.25">
      <c r="A40" s="27" t="s">
        <v>12</v>
      </c>
      <c r="B40" s="573" t="s">
        <v>136</v>
      </c>
      <c r="C40" s="573"/>
      <c r="D40" s="573"/>
      <c r="E40" s="573"/>
      <c r="F40" s="573"/>
      <c r="G40" s="573"/>
      <c r="H40" s="573"/>
      <c r="I40" s="25"/>
    </row>
    <row r="41" spans="1:9" ht="15.75" customHeight="1" x14ac:dyDescent="0.25">
      <c r="A41" s="27" t="s">
        <v>35</v>
      </c>
      <c r="B41" s="574" t="s">
        <v>135</v>
      </c>
      <c r="C41" s="574"/>
      <c r="D41" s="574"/>
      <c r="E41" s="574"/>
      <c r="F41" s="574"/>
      <c r="G41" s="574"/>
      <c r="H41" s="574"/>
      <c r="I41" s="20">
        <v>0</v>
      </c>
    </row>
    <row r="42" spans="1:9" ht="15.75" customHeight="1" x14ac:dyDescent="0.25">
      <c r="A42" s="27" t="s">
        <v>32</v>
      </c>
      <c r="B42" s="574" t="s">
        <v>134</v>
      </c>
      <c r="C42" s="574"/>
      <c r="D42" s="574"/>
      <c r="E42" s="574"/>
      <c r="F42" s="574"/>
      <c r="G42" s="574"/>
      <c r="H42" s="574"/>
      <c r="I42" s="25">
        <v>5</v>
      </c>
    </row>
    <row r="43" spans="1:9" ht="15.75" customHeight="1" x14ac:dyDescent="0.25">
      <c r="A43" s="27" t="s">
        <v>81</v>
      </c>
      <c r="B43" s="574" t="s">
        <v>65</v>
      </c>
      <c r="C43" s="574"/>
      <c r="D43" s="574"/>
      <c r="E43" s="574"/>
      <c r="F43" s="574"/>
      <c r="G43" s="574"/>
      <c r="H43" s="574"/>
      <c r="I43" s="20">
        <v>0</v>
      </c>
    </row>
    <row r="44" spans="1:9" ht="15.75" customHeight="1" x14ac:dyDescent="0.25">
      <c r="A44" s="56"/>
      <c r="B44" s="575" t="s">
        <v>133</v>
      </c>
      <c r="C44" s="575"/>
      <c r="D44" s="575"/>
      <c r="E44" s="575"/>
      <c r="F44" s="575"/>
      <c r="G44" s="575"/>
      <c r="H44" s="575"/>
      <c r="I44" s="25">
        <f>SUM(I35:I43)</f>
        <v>114.7</v>
      </c>
    </row>
    <row r="45" spans="1:9" ht="7.5" customHeight="1" x14ac:dyDescent="0.25">
      <c r="A45" s="560"/>
      <c r="B45" s="560"/>
      <c r="C45" s="560"/>
      <c r="D45" s="560"/>
      <c r="E45" s="560"/>
      <c r="F45" s="560"/>
      <c r="G45" s="560"/>
      <c r="H45" s="560"/>
      <c r="I45" s="560"/>
    </row>
    <row r="46" spans="1:9" ht="15.75" customHeight="1" x14ac:dyDescent="0.25">
      <c r="A46" s="580" t="s">
        <v>132</v>
      </c>
      <c r="B46" s="580"/>
      <c r="C46" s="580"/>
      <c r="D46" s="580"/>
      <c r="E46" s="580"/>
      <c r="F46" s="580"/>
      <c r="G46" s="580"/>
      <c r="H46" s="580"/>
      <c r="I46" s="580"/>
    </row>
    <row r="47" spans="1:9" ht="7.5" customHeight="1" x14ac:dyDescent="0.25">
      <c r="A47" s="580"/>
      <c r="B47" s="580"/>
      <c r="C47" s="580"/>
      <c r="D47" s="580"/>
      <c r="E47" s="580"/>
      <c r="F47" s="580"/>
      <c r="G47" s="580"/>
      <c r="H47" s="580"/>
      <c r="I47" s="580"/>
    </row>
    <row r="48" spans="1:9" ht="30" customHeight="1" x14ac:dyDescent="0.25">
      <c r="A48" s="580" t="s">
        <v>131</v>
      </c>
      <c r="B48" s="580"/>
      <c r="C48" s="580"/>
      <c r="D48" s="580"/>
      <c r="E48" s="580"/>
      <c r="F48" s="580"/>
      <c r="G48" s="580"/>
      <c r="H48" s="580"/>
      <c r="I48" s="580"/>
    </row>
    <row r="49" spans="1:9" ht="15.75" customHeight="1" x14ac:dyDescent="0.25">
      <c r="A49" s="35">
        <v>3</v>
      </c>
      <c r="B49" s="554" t="s">
        <v>130</v>
      </c>
      <c r="C49" s="554"/>
      <c r="D49" s="554"/>
      <c r="E49" s="554"/>
      <c r="F49" s="554"/>
      <c r="G49" s="554"/>
      <c r="H49" s="554"/>
      <c r="I49" s="35" t="s">
        <v>16</v>
      </c>
    </row>
    <row r="50" spans="1:9" ht="15.75" customHeight="1" x14ac:dyDescent="0.25">
      <c r="A50" s="27" t="s">
        <v>15</v>
      </c>
      <c r="B50" s="553" t="s">
        <v>129</v>
      </c>
      <c r="C50" s="553"/>
      <c r="D50" s="553"/>
      <c r="E50" s="553"/>
      <c r="F50" s="553"/>
      <c r="G50" s="553"/>
      <c r="H50" s="553"/>
      <c r="I50" s="25">
        <v>10</v>
      </c>
    </row>
    <row r="51" spans="1:9" ht="15.75" customHeight="1" x14ac:dyDescent="0.25">
      <c r="A51" s="27" t="s">
        <v>13</v>
      </c>
      <c r="B51" s="553" t="s">
        <v>128</v>
      </c>
      <c r="C51" s="553"/>
      <c r="D51" s="553"/>
      <c r="E51" s="553"/>
      <c r="F51" s="553"/>
      <c r="G51" s="553"/>
      <c r="H51" s="553"/>
      <c r="I51" s="20" t="s">
        <v>126</v>
      </c>
    </row>
    <row r="52" spans="1:9" ht="15.75" customHeight="1" x14ac:dyDescent="0.25">
      <c r="A52" s="27" t="s">
        <v>12</v>
      </c>
      <c r="B52" s="577" t="s">
        <v>127</v>
      </c>
      <c r="C52" s="577"/>
      <c r="D52" s="577"/>
      <c r="E52" s="577"/>
      <c r="F52" s="577"/>
      <c r="G52" s="577"/>
      <c r="H52" s="577"/>
      <c r="I52" s="20" t="s">
        <v>126</v>
      </c>
    </row>
    <row r="53" spans="1:9" ht="15.75" customHeight="1" x14ac:dyDescent="0.25">
      <c r="A53" s="27" t="s">
        <v>35</v>
      </c>
      <c r="B53" s="553" t="s">
        <v>65</v>
      </c>
      <c r="C53" s="553"/>
      <c r="D53" s="553"/>
      <c r="E53" s="553"/>
      <c r="F53" s="553"/>
      <c r="G53" s="553"/>
      <c r="H53" s="553"/>
      <c r="I53" s="20">
        <v>10</v>
      </c>
    </row>
    <row r="54" spans="1:9" ht="15.75" customHeight="1" x14ac:dyDescent="0.25">
      <c r="A54" s="578" t="s">
        <v>125</v>
      </c>
      <c r="B54" s="578"/>
      <c r="C54" s="578"/>
      <c r="D54" s="578"/>
      <c r="E54" s="578"/>
      <c r="F54" s="578"/>
      <c r="G54" s="578"/>
      <c r="H54" s="578"/>
      <c r="I54" s="20">
        <f>SUM(I50:I53)</f>
        <v>20</v>
      </c>
    </row>
    <row r="55" spans="1:9" ht="8.25" customHeight="1" x14ac:dyDescent="0.25">
      <c r="A55" s="579"/>
      <c r="B55" s="579"/>
      <c r="C55" s="579"/>
      <c r="D55" s="579"/>
      <c r="E55" s="579"/>
      <c r="F55" s="579"/>
      <c r="G55" s="579"/>
      <c r="H55" s="579"/>
      <c r="I55" s="579"/>
    </row>
    <row r="56" spans="1:9" ht="15.75" customHeight="1" x14ac:dyDescent="0.25">
      <c r="A56" s="564" t="s">
        <v>124</v>
      </c>
      <c r="B56" s="564"/>
      <c r="C56" s="564"/>
      <c r="D56" s="564"/>
      <c r="E56" s="564"/>
      <c r="F56" s="564"/>
      <c r="G56" s="564"/>
      <c r="H56" s="564"/>
      <c r="I56" s="564"/>
    </row>
    <row r="57" spans="1:9" ht="8.25" customHeight="1" x14ac:dyDescent="0.25">
      <c r="A57" s="55"/>
      <c r="B57" s="54"/>
      <c r="C57" s="54"/>
      <c r="D57" s="54"/>
      <c r="E57" s="54"/>
      <c r="F57" s="54"/>
      <c r="G57" s="54"/>
      <c r="H57" s="54"/>
      <c r="I57" s="53"/>
    </row>
    <row r="58" spans="1:9" ht="32.25" customHeight="1" x14ac:dyDescent="0.25">
      <c r="A58" s="568" t="s">
        <v>123</v>
      </c>
      <c r="B58" s="568"/>
      <c r="C58" s="568"/>
      <c r="D58" s="568"/>
      <c r="E58" s="568"/>
      <c r="F58" s="568"/>
      <c r="G58" s="568"/>
      <c r="H58" s="568"/>
      <c r="I58" s="568"/>
    </row>
    <row r="59" spans="1:9" ht="15.75" customHeight="1" x14ac:dyDescent="0.25">
      <c r="A59" s="52" t="s">
        <v>76</v>
      </c>
      <c r="B59" s="554" t="s">
        <v>122</v>
      </c>
      <c r="C59" s="554"/>
      <c r="D59" s="554"/>
      <c r="E59" s="554"/>
      <c r="F59" s="554"/>
      <c r="G59" s="554"/>
      <c r="H59" s="51" t="s">
        <v>62</v>
      </c>
      <c r="I59" s="51" t="s">
        <v>16</v>
      </c>
    </row>
    <row r="60" spans="1:9" ht="15.75" customHeight="1" x14ac:dyDescent="0.25">
      <c r="A60" s="50" t="s">
        <v>15</v>
      </c>
      <c r="B60" s="553" t="s">
        <v>121</v>
      </c>
      <c r="C60" s="553"/>
      <c r="D60" s="553"/>
      <c r="E60" s="553"/>
      <c r="F60" s="553"/>
      <c r="G60" s="553"/>
      <c r="H60" s="32">
        <v>0.2</v>
      </c>
      <c r="I60" s="49">
        <f t="shared" ref="I60:I67" si="0">ROUND($I$32*H60,2)</f>
        <v>192.98</v>
      </c>
    </row>
    <row r="61" spans="1:9" ht="15.75" customHeight="1" x14ac:dyDescent="0.25">
      <c r="A61" s="50" t="s">
        <v>13</v>
      </c>
      <c r="B61" s="553" t="s">
        <v>120</v>
      </c>
      <c r="C61" s="553"/>
      <c r="D61" s="553"/>
      <c r="E61" s="553"/>
      <c r="F61" s="553"/>
      <c r="G61" s="553"/>
      <c r="H61" s="32">
        <v>1.4999999999999999E-2</v>
      </c>
      <c r="I61" s="49">
        <f t="shared" si="0"/>
        <v>14.47</v>
      </c>
    </row>
    <row r="62" spans="1:9" ht="15.75" customHeight="1" x14ac:dyDescent="0.25">
      <c r="A62" s="50" t="s">
        <v>12</v>
      </c>
      <c r="B62" s="553" t="s">
        <v>119</v>
      </c>
      <c r="C62" s="553"/>
      <c r="D62" s="553"/>
      <c r="E62" s="553"/>
      <c r="F62" s="553"/>
      <c r="G62" s="553"/>
      <c r="H62" s="32">
        <v>0.01</v>
      </c>
      <c r="I62" s="49">
        <f t="shared" si="0"/>
        <v>9.65</v>
      </c>
    </row>
    <row r="63" spans="1:9" ht="15.75" customHeight="1" x14ac:dyDescent="0.25">
      <c r="A63" s="50" t="s">
        <v>35</v>
      </c>
      <c r="B63" s="553" t="s">
        <v>118</v>
      </c>
      <c r="C63" s="553"/>
      <c r="D63" s="553"/>
      <c r="E63" s="553"/>
      <c r="F63" s="553"/>
      <c r="G63" s="553"/>
      <c r="H63" s="32">
        <v>2E-3</v>
      </c>
      <c r="I63" s="49">
        <f t="shared" si="0"/>
        <v>1.93</v>
      </c>
    </row>
    <row r="64" spans="1:9" ht="15.75" customHeight="1" x14ac:dyDescent="0.25">
      <c r="A64" s="50" t="s">
        <v>32</v>
      </c>
      <c r="B64" s="553" t="s">
        <v>117</v>
      </c>
      <c r="C64" s="553"/>
      <c r="D64" s="553"/>
      <c r="E64" s="553"/>
      <c r="F64" s="553"/>
      <c r="G64" s="553"/>
      <c r="H64" s="32">
        <v>2.5000000000000001E-2</v>
      </c>
      <c r="I64" s="49">
        <f t="shared" si="0"/>
        <v>24.12</v>
      </c>
    </row>
    <row r="65" spans="1:9" ht="15.75" customHeight="1" x14ac:dyDescent="0.25">
      <c r="A65" s="50" t="s">
        <v>81</v>
      </c>
      <c r="B65" s="553" t="s">
        <v>116</v>
      </c>
      <c r="C65" s="553"/>
      <c r="D65" s="553"/>
      <c r="E65" s="553"/>
      <c r="F65" s="553"/>
      <c r="G65" s="553"/>
      <c r="H65" s="32">
        <v>0.08</v>
      </c>
      <c r="I65" s="49">
        <f t="shared" si="0"/>
        <v>77.19</v>
      </c>
    </row>
    <row r="66" spans="1:9" ht="15" customHeight="1" x14ac:dyDescent="0.25">
      <c r="A66" s="50" t="s">
        <v>79</v>
      </c>
      <c r="B66" s="553" t="s">
        <v>115</v>
      </c>
      <c r="C66" s="553"/>
      <c r="D66" s="553"/>
      <c r="E66" s="553"/>
      <c r="F66" s="553"/>
      <c r="G66" s="553"/>
      <c r="H66" s="32">
        <v>0.03</v>
      </c>
      <c r="I66" s="49">
        <f t="shared" si="0"/>
        <v>28.95</v>
      </c>
    </row>
    <row r="67" spans="1:9" ht="15.75" customHeight="1" x14ac:dyDescent="0.25">
      <c r="A67" s="50" t="s">
        <v>114</v>
      </c>
      <c r="B67" s="553" t="s">
        <v>113</v>
      </c>
      <c r="C67" s="553"/>
      <c r="D67" s="553"/>
      <c r="E67" s="553"/>
      <c r="F67" s="553"/>
      <c r="G67" s="553"/>
      <c r="H67" s="32">
        <v>6.0000000000000001E-3</v>
      </c>
      <c r="I67" s="49">
        <f t="shared" si="0"/>
        <v>5.79</v>
      </c>
    </row>
    <row r="68" spans="1:9" ht="15.75" customHeight="1" x14ac:dyDescent="0.25">
      <c r="A68" s="578" t="s">
        <v>47</v>
      </c>
      <c r="B68" s="578"/>
      <c r="C68" s="578"/>
      <c r="D68" s="578"/>
      <c r="E68" s="578"/>
      <c r="F68" s="578"/>
      <c r="G68" s="578"/>
      <c r="H68" s="32">
        <f>SUM(H60:H67)</f>
        <v>0.3680000000000001</v>
      </c>
      <c r="I68" s="25">
        <f>SUM(I60:I67)</f>
        <v>355.08000000000004</v>
      </c>
    </row>
    <row r="69" spans="1:9" ht="8.25" customHeight="1" x14ac:dyDescent="0.25">
      <c r="A69" s="48"/>
      <c r="B69" s="47"/>
      <c r="C69" s="47"/>
      <c r="D69" s="47"/>
      <c r="E69" s="47"/>
      <c r="F69" s="47"/>
      <c r="G69" s="47"/>
      <c r="H69" s="46"/>
      <c r="I69" s="45"/>
    </row>
    <row r="70" spans="1:9" ht="33.75" customHeight="1" x14ac:dyDescent="0.25">
      <c r="A70" s="553" t="s">
        <v>112</v>
      </c>
      <c r="B70" s="553"/>
      <c r="C70" s="553"/>
      <c r="D70" s="553"/>
      <c r="E70" s="553"/>
      <c r="F70" s="553"/>
      <c r="G70" s="553"/>
      <c r="H70" s="553"/>
      <c r="I70" s="553"/>
    </row>
    <row r="71" spans="1:9" ht="7.5" customHeight="1" x14ac:dyDescent="0.25">
      <c r="A71" s="560"/>
      <c r="B71" s="560"/>
      <c r="C71" s="560"/>
      <c r="D71" s="560"/>
      <c r="E71" s="560"/>
      <c r="F71" s="560"/>
      <c r="G71" s="560"/>
      <c r="H71" s="560"/>
      <c r="I71" s="560"/>
    </row>
    <row r="72" spans="1:9" ht="18" customHeight="1" x14ac:dyDescent="0.25">
      <c r="A72" s="554" t="s">
        <v>111</v>
      </c>
      <c r="B72" s="554"/>
      <c r="C72" s="554"/>
      <c r="D72" s="554"/>
      <c r="E72" s="554"/>
      <c r="F72" s="554"/>
      <c r="G72" s="554"/>
      <c r="H72" s="554"/>
      <c r="I72" s="554"/>
    </row>
    <row r="73" spans="1:9" ht="15.75" customHeight="1" x14ac:dyDescent="0.25">
      <c r="A73" s="35" t="s">
        <v>74</v>
      </c>
      <c r="B73" s="554" t="s">
        <v>110</v>
      </c>
      <c r="C73" s="554"/>
      <c r="D73" s="554"/>
      <c r="E73" s="554"/>
      <c r="F73" s="554"/>
      <c r="G73" s="554"/>
      <c r="H73" s="554"/>
      <c r="I73" s="35" t="s">
        <v>16</v>
      </c>
    </row>
    <row r="74" spans="1:9" ht="15.75" customHeight="1" x14ac:dyDescent="0.25">
      <c r="A74" s="27" t="s">
        <v>15</v>
      </c>
      <c r="B74" s="553" t="s">
        <v>109</v>
      </c>
      <c r="C74" s="553"/>
      <c r="D74" s="553"/>
      <c r="E74" s="553"/>
      <c r="F74" s="553"/>
      <c r="G74" s="553"/>
      <c r="H74" s="553"/>
      <c r="I74" s="25">
        <v>107.2</v>
      </c>
    </row>
    <row r="75" spans="1:9" ht="15.75" customHeight="1" x14ac:dyDescent="0.25">
      <c r="A75" s="27" t="s">
        <v>13</v>
      </c>
      <c r="B75" s="553" t="s">
        <v>108</v>
      </c>
      <c r="C75" s="553"/>
      <c r="D75" s="553"/>
      <c r="E75" s="553"/>
      <c r="F75" s="553"/>
      <c r="G75" s="553"/>
      <c r="H75" s="553"/>
      <c r="I75" s="43">
        <v>35.450000000000003</v>
      </c>
    </row>
    <row r="76" spans="1:9" ht="15.75" customHeight="1" x14ac:dyDescent="0.25">
      <c r="A76" s="578" t="s">
        <v>80</v>
      </c>
      <c r="B76" s="578"/>
      <c r="C76" s="578"/>
      <c r="D76" s="578"/>
      <c r="E76" s="578"/>
      <c r="F76" s="578"/>
      <c r="G76" s="578"/>
      <c r="H76" s="578"/>
      <c r="I76" s="44">
        <f>SUM(I74:I75)</f>
        <v>142.65</v>
      </c>
    </row>
    <row r="77" spans="1:9" ht="15.75" customHeight="1" x14ac:dyDescent="0.25">
      <c r="A77" s="27" t="s">
        <v>12</v>
      </c>
      <c r="B77" s="553" t="s">
        <v>107</v>
      </c>
      <c r="C77" s="553"/>
      <c r="D77" s="553"/>
      <c r="E77" s="553"/>
      <c r="F77" s="553"/>
      <c r="G77" s="553"/>
      <c r="H77" s="553"/>
      <c r="I77" s="43">
        <f>ROUND(H68*I76,2)</f>
        <v>52.5</v>
      </c>
    </row>
    <row r="78" spans="1:9" ht="15.75" customHeight="1" x14ac:dyDescent="0.25">
      <c r="A78" s="578" t="s">
        <v>47</v>
      </c>
      <c r="B78" s="578"/>
      <c r="C78" s="578"/>
      <c r="D78" s="578"/>
      <c r="E78" s="578"/>
      <c r="F78" s="578"/>
      <c r="G78" s="578"/>
      <c r="H78" s="578"/>
      <c r="I78" s="43">
        <f>SUM(I76:I77)</f>
        <v>195.15</v>
      </c>
    </row>
    <row r="79" spans="1:9" ht="10.5" customHeight="1" x14ac:dyDescent="0.25">
      <c r="A79" s="580"/>
      <c r="B79" s="580"/>
      <c r="C79" s="580"/>
      <c r="D79" s="580"/>
      <c r="E79" s="580"/>
      <c r="F79" s="580"/>
      <c r="G79" s="580"/>
      <c r="H79" s="580"/>
      <c r="I79" s="580"/>
    </row>
    <row r="80" spans="1:9" ht="24.75" customHeight="1" x14ac:dyDescent="0.25">
      <c r="A80" s="554" t="s">
        <v>106</v>
      </c>
      <c r="B80" s="554"/>
      <c r="C80" s="554"/>
      <c r="D80" s="554"/>
      <c r="E80" s="554"/>
      <c r="F80" s="554"/>
      <c r="G80" s="554"/>
      <c r="H80" s="554"/>
      <c r="I80" s="554"/>
    </row>
    <row r="81" spans="1:9" ht="15.75" customHeight="1" x14ac:dyDescent="0.25">
      <c r="A81" s="35" t="s">
        <v>72</v>
      </c>
      <c r="B81" s="581" t="s">
        <v>105</v>
      </c>
      <c r="C81" s="581"/>
      <c r="D81" s="581"/>
      <c r="E81" s="581"/>
      <c r="F81" s="581"/>
      <c r="G81" s="581"/>
      <c r="H81" s="581"/>
      <c r="I81" s="35" t="s">
        <v>16</v>
      </c>
    </row>
    <row r="82" spans="1:9" ht="15.75" customHeight="1" x14ac:dyDescent="0.25">
      <c r="A82" s="27" t="s">
        <v>15</v>
      </c>
      <c r="B82" s="553" t="s">
        <v>105</v>
      </c>
      <c r="C82" s="553"/>
      <c r="D82" s="553"/>
      <c r="E82" s="553"/>
      <c r="F82" s="553"/>
      <c r="G82" s="553"/>
      <c r="H82" s="553"/>
      <c r="I82" s="71">
        <f xml:space="preserve"> I32*0.07%</f>
        <v>0.67543000000000009</v>
      </c>
    </row>
    <row r="83" spans="1:9" ht="15.75" customHeight="1" x14ac:dyDescent="0.25">
      <c r="A83" s="27" t="s">
        <v>13</v>
      </c>
      <c r="B83" s="553" t="s">
        <v>103</v>
      </c>
      <c r="C83" s="553"/>
      <c r="D83" s="553"/>
      <c r="E83" s="553"/>
      <c r="F83" s="553"/>
      <c r="G83" s="553"/>
      <c r="H83" s="553"/>
      <c r="I83" s="25">
        <f>ROUND(H68*I82,2)</f>
        <v>0.25</v>
      </c>
    </row>
    <row r="84" spans="1:9" ht="15.75" customHeight="1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25">
        <f>SUM(I82:I83)</f>
        <v>0.92543000000000009</v>
      </c>
    </row>
    <row r="85" spans="1:9" ht="26.25" customHeight="1" x14ac:dyDescent="0.25">
      <c r="A85" s="581" t="s">
        <v>102</v>
      </c>
      <c r="B85" s="581"/>
      <c r="C85" s="581"/>
      <c r="D85" s="581"/>
      <c r="E85" s="581"/>
      <c r="F85" s="581"/>
      <c r="G85" s="581"/>
      <c r="H85" s="581"/>
      <c r="I85" s="581"/>
    </row>
    <row r="86" spans="1:9" ht="15.75" customHeight="1" x14ac:dyDescent="0.25">
      <c r="A86" s="35" t="s">
        <v>70</v>
      </c>
      <c r="B86" s="581" t="s">
        <v>101</v>
      </c>
      <c r="C86" s="581"/>
      <c r="D86" s="581"/>
      <c r="E86" s="581"/>
      <c r="F86" s="581"/>
      <c r="G86" s="581"/>
      <c r="H86" s="581"/>
      <c r="I86" s="35" t="s">
        <v>16</v>
      </c>
    </row>
    <row r="87" spans="1:9" ht="15.75" customHeight="1" x14ac:dyDescent="0.25">
      <c r="A87" s="27" t="s">
        <v>15</v>
      </c>
      <c r="B87" s="577" t="s">
        <v>100</v>
      </c>
      <c r="C87" s="577"/>
      <c r="D87" s="577"/>
      <c r="E87" s="577"/>
      <c r="F87" s="577"/>
      <c r="G87" s="577"/>
      <c r="H87" s="577"/>
      <c r="I87" s="72">
        <f>ROUND(1/12*0.05*$I$32,2)</f>
        <v>4.0199999999999996</v>
      </c>
    </row>
    <row r="88" spans="1:9" ht="15.75" customHeight="1" x14ac:dyDescent="0.25">
      <c r="A88" s="27" t="s">
        <v>13</v>
      </c>
      <c r="B88" s="577" t="s">
        <v>99</v>
      </c>
      <c r="C88" s="577"/>
      <c r="D88" s="577"/>
      <c r="E88" s="577"/>
      <c r="F88" s="577"/>
      <c r="G88" s="577"/>
      <c r="H88" s="577"/>
      <c r="I88" s="25">
        <f>I32*0.03%</f>
        <v>0.28946999999999995</v>
      </c>
    </row>
    <row r="89" spans="1:9" ht="15.75" customHeight="1" x14ac:dyDescent="0.25">
      <c r="A89" s="27" t="s">
        <v>98</v>
      </c>
      <c r="B89" s="577" t="s">
        <v>97</v>
      </c>
      <c r="C89" s="577"/>
      <c r="D89" s="577"/>
      <c r="E89" s="577"/>
      <c r="F89" s="577"/>
      <c r="G89" s="577"/>
      <c r="H89" s="577"/>
      <c r="I89" s="25">
        <f>ROUND((0.08*0.4*0.05)*I32,2)</f>
        <v>1.54</v>
      </c>
    </row>
    <row r="90" spans="1:9" ht="26.25" customHeight="1" x14ac:dyDescent="0.25">
      <c r="A90" s="27" t="s">
        <v>96</v>
      </c>
      <c r="B90" s="553" t="s">
        <v>95</v>
      </c>
      <c r="C90" s="553"/>
      <c r="D90" s="553"/>
      <c r="E90" s="553"/>
      <c r="F90" s="553"/>
      <c r="G90" s="553"/>
      <c r="H90" s="553"/>
      <c r="I90" s="71">
        <f>ROUND((1*0.08*0.1*0.05)*I32,2)</f>
        <v>0.39</v>
      </c>
    </row>
    <row r="91" spans="1:9" ht="24.75" customHeight="1" x14ac:dyDescent="0.25">
      <c r="A91" s="27" t="s">
        <v>35</v>
      </c>
      <c r="B91" s="553" t="s">
        <v>190</v>
      </c>
      <c r="C91" s="553"/>
      <c r="D91" s="553"/>
      <c r="E91" s="553"/>
      <c r="F91" s="553"/>
      <c r="G91" s="553"/>
      <c r="H91" s="553"/>
      <c r="I91" s="25">
        <f xml:space="preserve"> I32*1.94%</f>
        <v>18.719059999999999</v>
      </c>
    </row>
    <row r="92" spans="1:9" ht="15.75" customHeight="1" x14ac:dyDescent="0.25">
      <c r="A92" s="27" t="s">
        <v>32</v>
      </c>
      <c r="B92" s="577" t="s">
        <v>93</v>
      </c>
      <c r="C92" s="577"/>
      <c r="D92" s="577"/>
      <c r="E92" s="577"/>
      <c r="F92" s="577"/>
      <c r="G92" s="577"/>
      <c r="H92" s="577"/>
      <c r="I92" s="25">
        <v>6.89</v>
      </c>
    </row>
    <row r="93" spans="1:9" ht="15.75" customHeight="1" x14ac:dyDescent="0.25">
      <c r="A93" s="27" t="s">
        <v>92</v>
      </c>
      <c r="B93" s="577" t="s">
        <v>91</v>
      </c>
      <c r="C93" s="577"/>
      <c r="D93" s="577"/>
      <c r="E93" s="577"/>
      <c r="F93" s="577"/>
      <c r="G93" s="577"/>
      <c r="H93" s="577"/>
      <c r="I93" s="25">
        <f>ROUND(1*0.08*0.4*I32,2)</f>
        <v>30.88</v>
      </c>
    </row>
    <row r="94" spans="1:9" ht="24.75" customHeight="1" x14ac:dyDescent="0.25">
      <c r="A94" s="27" t="s">
        <v>90</v>
      </c>
      <c r="B94" s="553" t="s">
        <v>89</v>
      </c>
      <c r="C94" s="553"/>
      <c r="D94" s="553"/>
      <c r="E94" s="553"/>
      <c r="F94" s="553"/>
      <c r="G94" s="553"/>
      <c r="H94" s="553"/>
      <c r="I94" s="25">
        <f>ROUND(1*0.08*0.1*I32,2)</f>
        <v>7.72</v>
      </c>
    </row>
    <row r="95" spans="1:9" ht="15.75" customHeight="1" x14ac:dyDescent="0.25">
      <c r="A95" s="578" t="s">
        <v>47</v>
      </c>
      <c r="B95" s="578"/>
      <c r="C95" s="578"/>
      <c r="D95" s="578"/>
      <c r="E95" s="578"/>
      <c r="F95" s="578"/>
      <c r="G95" s="578"/>
      <c r="H95" s="578"/>
      <c r="I95" s="25">
        <f>SUM(I87:I94)</f>
        <v>70.448529999999991</v>
      </c>
    </row>
    <row r="96" spans="1:9" ht="24" customHeight="1" x14ac:dyDescent="0.25">
      <c r="A96" s="554" t="s">
        <v>88</v>
      </c>
      <c r="B96" s="554"/>
      <c r="C96" s="554"/>
      <c r="D96" s="554"/>
      <c r="E96" s="554"/>
      <c r="F96" s="554"/>
      <c r="G96" s="554"/>
      <c r="H96" s="554"/>
      <c r="I96" s="554"/>
    </row>
    <row r="97" spans="1:11" ht="15.75" customHeight="1" x14ac:dyDescent="0.3">
      <c r="A97" s="41" t="s">
        <v>68</v>
      </c>
      <c r="B97" s="581" t="s">
        <v>87</v>
      </c>
      <c r="C97" s="581"/>
      <c r="D97" s="581"/>
      <c r="E97" s="581"/>
      <c r="F97" s="581"/>
      <c r="G97" s="581"/>
      <c r="H97" s="581"/>
      <c r="I97" s="41" t="s">
        <v>16</v>
      </c>
    </row>
    <row r="98" spans="1:11" ht="15.75" customHeight="1" x14ac:dyDescent="0.3">
      <c r="A98" s="39" t="s">
        <v>15</v>
      </c>
      <c r="B98" s="577" t="s">
        <v>86</v>
      </c>
      <c r="C98" s="577"/>
      <c r="D98" s="577"/>
      <c r="E98" s="577"/>
      <c r="F98" s="577"/>
      <c r="G98" s="577"/>
      <c r="H98" s="577"/>
      <c r="I98" s="25">
        <f>ROUND(1/12*$I$32,2)</f>
        <v>80.41</v>
      </c>
    </row>
    <row r="99" spans="1:11" ht="15.75" customHeight="1" x14ac:dyDescent="0.3">
      <c r="A99" s="39" t="s">
        <v>13</v>
      </c>
      <c r="B99" s="577" t="s">
        <v>191</v>
      </c>
      <c r="C99" s="577"/>
      <c r="D99" s="577"/>
      <c r="E99" s="577"/>
      <c r="F99" s="577"/>
      <c r="G99" s="577"/>
      <c r="H99" s="577"/>
      <c r="I99" s="40">
        <f>I32*1%</f>
        <v>9.6489999999999991</v>
      </c>
    </row>
    <row r="100" spans="1:11" ht="15.75" customHeight="1" x14ac:dyDescent="0.3">
      <c r="A100" s="39" t="s">
        <v>12</v>
      </c>
      <c r="B100" s="577" t="s">
        <v>180</v>
      </c>
      <c r="C100" s="577"/>
      <c r="D100" s="577"/>
      <c r="E100" s="577"/>
      <c r="F100" s="577"/>
      <c r="G100" s="577"/>
      <c r="H100" s="577"/>
      <c r="I100" s="40">
        <f>I32*0.02%</f>
        <v>0.19298000000000001</v>
      </c>
    </row>
    <row r="101" spans="1:11" ht="15.75" customHeight="1" x14ac:dyDescent="0.3">
      <c r="A101" s="39" t="s">
        <v>35</v>
      </c>
      <c r="B101" s="577" t="s">
        <v>192</v>
      </c>
      <c r="C101" s="577"/>
      <c r="D101" s="577"/>
      <c r="E101" s="577"/>
      <c r="F101" s="577"/>
      <c r="G101" s="577"/>
      <c r="H101" s="577"/>
      <c r="I101" s="40">
        <f>I32*0.05%</f>
        <v>0.48244999999999999</v>
      </c>
    </row>
    <row r="102" spans="1:11" ht="15.75" customHeight="1" x14ac:dyDescent="0.3">
      <c r="A102" s="39" t="s">
        <v>32</v>
      </c>
      <c r="B102" s="577" t="s">
        <v>193</v>
      </c>
      <c r="C102" s="577"/>
      <c r="D102" s="577"/>
      <c r="E102" s="577"/>
      <c r="F102" s="577"/>
      <c r="G102" s="577"/>
      <c r="H102" s="577"/>
      <c r="I102" s="37">
        <f>I32*0.28%</f>
        <v>2.7017200000000003</v>
      </c>
    </row>
    <row r="103" spans="1:11" ht="15.75" customHeight="1" x14ac:dyDescent="0.3">
      <c r="A103" s="39" t="s">
        <v>81</v>
      </c>
      <c r="B103" s="577" t="s">
        <v>65</v>
      </c>
      <c r="C103" s="577"/>
      <c r="D103" s="577"/>
      <c r="E103" s="577"/>
      <c r="F103" s="577"/>
      <c r="G103" s="577"/>
      <c r="H103" s="577"/>
      <c r="I103" s="37"/>
    </row>
    <row r="104" spans="1:11" ht="15.75" customHeight="1" x14ac:dyDescent="0.3">
      <c r="A104" s="578" t="s">
        <v>80</v>
      </c>
      <c r="B104" s="578"/>
      <c r="C104" s="578"/>
      <c r="D104" s="578"/>
      <c r="E104" s="578"/>
      <c r="F104" s="578"/>
      <c r="G104" s="578"/>
      <c r="H104" s="578"/>
      <c r="I104" s="37">
        <f>SUM(I98:I103)</f>
        <v>93.436149999999998</v>
      </c>
    </row>
    <row r="105" spans="1:11" ht="15.75" customHeight="1" x14ac:dyDescent="0.3">
      <c r="A105" s="38" t="s">
        <v>79</v>
      </c>
      <c r="B105" s="577" t="s">
        <v>78</v>
      </c>
      <c r="C105" s="577"/>
      <c r="D105" s="577"/>
      <c r="E105" s="577"/>
      <c r="F105" s="577"/>
      <c r="G105" s="577"/>
      <c r="H105" s="577"/>
      <c r="I105" s="37">
        <f>ROUND(H68*I104,2)</f>
        <v>34.380000000000003</v>
      </c>
    </row>
    <row r="106" spans="1:11" ht="15.75" customHeight="1" x14ac:dyDescent="0.25">
      <c r="A106" s="578" t="s">
        <v>47</v>
      </c>
      <c r="B106" s="578"/>
      <c r="C106" s="578"/>
      <c r="D106" s="578"/>
      <c r="E106" s="578"/>
      <c r="F106" s="578"/>
      <c r="G106" s="578"/>
      <c r="H106" s="578"/>
      <c r="I106" s="25">
        <f>SUM(I104:I105)</f>
        <v>127.81614999999999</v>
      </c>
    </row>
    <row r="107" spans="1:11" ht="28.5" customHeight="1" x14ac:dyDescent="0.25">
      <c r="A107" s="581" t="s">
        <v>77</v>
      </c>
      <c r="B107" s="581"/>
      <c r="C107" s="581"/>
      <c r="D107" s="581"/>
      <c r="E107" s="581"/>
      <c r="F107" s="581"/>
      <c r="G107" s="581"/>
      <c r="H107" s="581"/>
      <c r="I107" s="581"/>
    </row>
    <row r="108" spans="1:11" ht="15.75" customHeight="1" x14ac:dyDescent="0.25">
      <c r="A108" s="35">
        <v>4</v>
      </c>
      <c r="B108" s="554" t="s">
        <v>34</v>
      </c>
      <c r="C108" s="554"/>
      <c r="D108" s="554"/>
      <c r="E108" s="554"/>
      <c r="F108" s="554"/>
      <c r="G108" s="554"/>
      <c r="H108" s="554"/>
      <c r="I108" s="35" t="s">
        <v>16</v>
      </c>
    </row>
    <row r="109" spans="1:11" ht="15.75" customHeight="1" x14ac:dyDescent="0.25">
      <c r="A109" s="27" t="s">
        <v>76</v>
      </c>
      <c r="B109" s="553" t="s">
        <v>75</v>
      </c>
      <c r="C109" s="553"/>
      <c r="D109" s="553"/>
      <c r="E109" s="553"/>
      <c r="F109" s="553"/>
      <c r="G109" s="553"/>
      <c r="H109" s="553"/>
      <c r="I109" s="25">
        <f>I68</f>
        <v>355.08000000000004</v>
      </c>
    </row>
    <row r="110" spans="1:11" ht="15.75" customHeight="1" x14ac:dyDescent="0.25">
      <c r="A110" s="27" t="s">
        <v>74</v>
      </c>
      <c r="B110" s="553" t="s">
        <v>73</v>
      </c>
      <c r="C110" s="553"/>
      <c r="D110" s="553"/>
      <c r="E110" s="553"/>
      <c r="F110" s="553"/>
      <c r="G110" s="553"/>
      <c r="H110" s="553"/>
      <c r="I110" s="25">
        <f>I78</f>
        <v>195.15</v>
      </c>
    </row>
    <row r="111" spans="1:11" ht="15.75" customHeight="1" x14ac:dyDescent="0.25">
      <c r="A111" s="27" t="s">
        <v>72</v>
      </c>
      <c r="B111" s="553" t="s">
        <v>71</v>
      </c>
      <c r="C111" s="553"/>
      <c r="D111" s="553"/>
      <c r="E111" s="553"/>
      <c r="F111" s="553"/>
      <c r="G111" s="553"/>
      <c r="H111" s="553"/>
      <c r="I111" s="25">
        <f>I84</f>
        <v>0.92543000000000009</v>
      </c>
    </row>
    <row r="112" spans="1:11" ht="15.75" customHeight="1" x14ac:dyDescent="0.25">
      <c r="A112" s="27" t="s">
        <v>70</v>
      </c>
      <c r="B112" s="553" t="s">
        <v>69</v>
      </c>
      <c r="C112" s="553"/>
      <c r="D112" s="553"/>
      <c r="E112" s="553"/>
      <c r="F112" s="553"/>
      <c r="G112" s="553"/>
      <c r="H112" s="553"/>
      <c r="I112" s="25">
        <f>I95</f>
        <v>70.448529999999991</v>
      </c>
      <c r="K112" s="36"/>
    </row>
    <row r="113" spans="1:9" ht="15.75" customHeight="1" x14ac:dyDescent="0.25">
      <c r="A113" s="27" t="s">
        <v>68</v>
      </c>
      <c r="B113" s="553" t="s">
        <v>67</v>
      </c>
      <c r="C113" s="553"/>
      <c r="D113" s="553"/>
      <c r="E113" s="553"/>
      <c r="F113" s="553"/>
      <c r="G113" s="553"/>
      <c r="H113" s="553"/>
      <c r="I113" s="25">
        <f>I106</f>
        <v>127.81614999999999</v>
      </c>
    </row>
    <row r="114" spans="1:9" ht="15.75" customHeight="1" x14ac:dyDescent="0.25">
      <c r="A114" s="27" t="s">
        <v>66</v>
      </c>
      <c r="B114" s="553" t="s">
        <v>65</v>
      </c>
      <c r="C114" s="553"/>
      <c r="D114" s="553"/>
      <c r="E114" s="553"/>
      <c r="F114" s="553"/>
      <c r="G114" s="553"/>
      <c r="H114" s="553"/>
      <c r="I114" s="25">
        <v>0</v>
      </c>
    </row>
    <row r="115" spans="1:9" ht="15.75" customHeight="1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SUM(I109:I114)</f>
        <v>749.42011000000002</v>
      </c>
    </row>
    <row r="116" spans="1:9" ht="29.25" customHeight="1" x14ac:dyDescent="0.25">
      <c r="A116" s="560" t="s">
        <v>64</v>
      </c>
      <c r="B116" s="560"/>
      <c r="C116" s="560"/>
      <c r="D116" s="560"/>
      <c r="E116" s="560"/>
      <c r="F116" s="560"/>
      <c r="G116" s="560"/>
      <c r="H116" s="560"/>
      <c r="I116" s="560"/>
    </row>
    <row r="117" spans="1:9" ht="18" customHeight="1" x14ac:dyDescent="0.25">
      <c r="A117" s="35">
        <v>5</v>
      </c>
      <c r="B117" s="581" t="s">
        <v>63</v>
      </c>
      <c r="C117" s="581"/>
      <c r="D117" s="581"/>
      <c r="E117" s="581"/>
      <c r="F117" s="581"/>
      <c r="G117" s="581"/>
      <c r="H117" s="35" t="s">
        <v>62</v>
      </c>
      <c r="I117" s="34" t="s">
        <v>16</v>
      </c>
    </row>
    <row r="118" spans="1:9" ht="40.5" customHeight="1" x14ac:dyDescent="0.25">
      <c r="A118" s="582" t="s">
        <v>61</v>
      </c>
      <c r="B118" s="582"/>
      <c r="C118" s="582"/>
      <c r="D118" s="582"/>
      <c r="E118" s="582"/>
      <c r="F118" s="582"/>
      <c r="G118" s="582"/>
      <c r="H118" s="33" t="s">
        <v>49</v>
      </c>
      <c r="I118" s="23">
        <f>SUM(I32+I44+I54+I115)</f>
        <v>1849.0201099999999</v>
      </c>
    </row>
    <row r="119" spans="1:9" ht="15.75" customHeight="1" x14ac:dyDescent="0.25">
      <c r="A119" s="27" t="s">
        <v>15</v>
      </c>
      <c r="B119" s="577" t="s">
        <v>60</v>
      </c>
      <c r="C119" s="577"/>
      <c r="D119" s="577"/>
      <c r="E119" s="577"/>
      <c r="F119" s="577"/>
      <c r="G119" s="577"/>
      <c r="H119" s="32">
        <v>6.4999999999999997E-3</v>
      </c>
      <c r="I119" s="25">
        <v>13.15</v>
      </c>
    </row>
    <row r="120" spans="1:9" ht="37.5" customHeight="1" x14ac:dyDescent="0.25">
      <c r="A120" s="582" t="s">
        <v>59</v>
      </c>
      <c r="B120" s="582"/>
      <c r="C120" s="582"/>
      <c r="D120" s="582"/>
      <c r="E120" s="582"/>
      <c r="F120" s="582"/>
      <c r="G120" s="582"/>
      <c r="H120" s="31" t="s">
        <v>49</v>
      </c>
      <c r="I120" s="23">
        <f>SUM(I32+I44+I54+I115+I119)</f>
        <v>1862.17011</v>
      </c>
    </row>
    <row r="121" spans="1:9" ht="15.75" customHeight="1" x14ac:dyDescent="0.25">
      <c r="A121" s="27" t="s">
        <v>13</v>
      </c>
      <c r="B121" s="577" t="s">
        <v>58</v>
      </c>
      <c r="C121" s="577"/>
      <c r="D121" s="577"/>
      <c r="E121" s="577"/>
      <c r="F121" s="577"/>
      <c r="G121" s="577"/>
      <c r="H121" s="32">
        <v>1.4999999999999999E-2</v>
      </c>
      <c r="I121" s="25">
        <v>31</v>
      </c>
    </row>
    <row r="122" spans="1:9" ht="45" customHeight="1" x14ac:dyDescent="0.25">
      <c r="A122" s="582" t="s">
        <v>57</v>
      </c>
      <c r="B122" s="582"/>
      <c r="C122" s="582"/>
      <c r="D122" s="582"/>
      <c r="E122" s="582"/>
      <c r="F122" s="582"/>
      <c r="G122" s="582"/>
      <c r="H122" s="31" t="s">
        <v>49</v>
      </c>
      <c r="I122" s="23">
        <f>SUM(I32+I44+I54+I115+I119+I121)</f>
        <v>1893.17011</v>
      </c>
    </row>
    <row r="123" spans="1:9" ht="15.75" customHeight="1" x14ac:dyDescent="0.25">
      <c r="A123" s="27" t="s">
        <v>12</v>
      </c>
      <c r="B123" s="577" t="s">
        <v>56</v>
      </c>
      <c r="C123" s="577"/>
      <c r="D123" s="577"/>
      <c r="E123" s="577"/>
      <c r="F123" s="577"/>
      <c r="G123" s="577"/>
      <c r="H123" s="30" t="s">
        <v>49</v>
      </c>
      <c r="I123" s="28" t="s">
        <v>49</v>
      </c>
    </row>
    <row r="124" spans="1:9" ht="15.75" customHeight="1" x14ac:dyDescent="0.25">
      <c r="A124" s="27"/>
      <c r="B124" s="577" t="s">
        <v>55</v>
      </c>
      <c r="C124" s="577"/>
      <c r="D124" s="577"/>
      <c r="E124" s="577"/>
      <c r="F124" s="577"/>
      <c r="G124" s="577"/>
      <c r="H124" s="30" t="s">
        <v>49</v>
      </c>
      <c r="I124" s="28" t="s">
        <v>49</v>
      </c>
    </row>
    <row r="125" spans="1:9" ht="17.25" customHeight="1" x14ac:dyDescent="0.25">
      <c r="A125" s="27"/>
      <c r="B125" s="583" t="s">
        <v>54</v>
      </c>
      <c r="C125" s="583"/>
      <c r="D125" s="583"/>
      <c r="E125" s="583"/>
      <c r="F125" s="583"/>
      <c r="G125" s="583"/>
      <c r="H125" s="26">
        <v>0.03</v>
      </c>
      <c r="I125" s="25">
        <v>61.5</v>
      </c>
    </row>
    <row r="126" spans="1:9" ht="27" customHeight="1" x14ac:dyDescent="0.25">
      <c r="A126" s="27"/>
      <c r="B126" s="583" t="s">
        <v>53</v>
      </c>
      <c r="C126" s="583"/>
      <c r="D126" s="583"/>
      <c r="E126" s="583"/>
      <c r="F126" s="583"/>
      <c r="G126" s="583"/>
      <c r="H126" s="26">
        <v>6.4999999999999997E-3</v>
      </c>
      <c r="I126" s="25">
        <v>13.33</v>
      </c>
    </row>
    <row r="127" spans="1:9" ht="29.25" customHeight="1" x14ac:dyDescent="0.25">
      <c r="A127" s="27"/>
      <c r="B127" s="582" t="s">
        <v>52</v>
      </c>
      <c r="C127" s="582"/>
      <c r="D127" s="582"/>
      <c r="E127" s="582"/>
      <c r="F127" s="582"/>
      <c r="G127" s="582"/>
      <c r="H127" s="29" t="s">
        <v>49</v>
      </c>
      <c r="I127" s="28" t="s">
        <v>49</v>
      </c>
    </row>
    <row r="128" spans="1:9" ht="18" customHeight="1" x14ac:dyDescent="0.25">
      <c r="A128" s="27"/>
      <c r="B128" s="584" t="s">
        <v>51</v>
      </c>
      <c r="C128" s="584"/>
      <c r="D128" s="584"/>
      <c r="E128" s="584"/>
      <c r="F128" s="584"/>
      <c r="G128" s="584"/>
      <c r="H128" s="29" t="s">
        <v>49</v>
      </c>
      <c r="I128" s="28" t="s">
        <v>49</v>
      </c>
    </row>
    <row r="129" spans="1:9" ht="18" customHeight="1" x14ac:dyDescent="0.25">
      <c r="A129" s="27"/>
      <c r="B129" s="573" t="s">
        <v>50</v>
      </c>
      <c r="C129" s="573"/>
      <c r="D129" s="573"/>
      <c r="E129" s="573"/>
      <c r="F129" s="573"/>
      <c r="G129" s="573"/>
      <c r="H129" s="29" t="s">
        <v>49</v>
      </c>
      <c r="I129" s="28" t="s">
        <v>49</v>
      </c>
    </row>
    <row r="130" spans="1:9" ht="15" customHeight="1" x14ac:dyDescent="0.25">
      <c r="A130" s="27"/>
      <c r="B130" s="583" t="s">
        <v>179</v>
      </c>
      <c r="C130" s="583"/>
      <c r="D130" s="583"/>
      <c r="E130" s="583"/>
      <c r="F130" s="583"/>
      <c r="G130" s="583"/>
      <c r="H130" s="26">
        <v>0.04</v>
      </c>
      <c r="I130" s="25">
        <v>82</v>
      </c>
    </row>
    <row r="131" spans="1:9" ht="15.75" customHeight="1" x14ac:dyDescent="0.25">
      <c r="A131" s="578" t="s">
        <v>47</v>
      </c>
      <c r="B131" s="578"/>
      <c r="C131" s="578"/>
      <c r="D131" s="578"/>
      <c r="E131" s="578"/>
      <c r="F131" s="578"/>
      <c r="G131" s="578"/>
      <c r="H131" s="578"/>
      <c r="I131" s="25">
        <f>I119+I121+I125+I126+I130</f>
        <v>200.98000000000002</v>
      </c>
    </row>
    <row r="132" spans="1:9" ht="6.75" customHeight="1" x14ac:dyDescent="0.25">
      <c r="A132" s="578"/>
      <c r="B132" s="578"/>
      <c r="C132" s="578"/>
      <c r="D132" s="578"/>
      <c r="E132" s="578"/>
      <c r="F132" s="578"/>
      <c r="G132" s="578"/>
      <c r="H132" s="578"/>
      <c r="I132" s="578"/>
    </row>
    <row r="133" spans="1:9" ht="15.75" customHeight="1" x14ac:dyDescent="0.25">
      <c r="A133" s="589" t="s">
        <v>46</v>
      </c>
      <c r="B133" s="589"/>
      <c r="C133" s="589"/>
      <c r="D133" s="589"/>
      <c r="E133" s="589"/>
      <c r="F133" s="589"/>
      <c r="G133" s="589"/>
      <c r="H133" s="24">
        <f>SUM(H125:H130)</f>
        <v>7.6499999999999999E-2</v>
      </c>
      <c r="I133" s="23">
        <f>SUM(I125:I130)</f>
        <v>156.82999999999998</v>
      </c>
    </row>
    <row r="134" spans="1:9" ht="12.75" customHeight="1" x14ac:dyDescent="0.25">
      <c r="A134" s="590" t="s">
        <v>45</v>
      </c>
      <c r="B134" s="590"/>
      <c r="C134" s="591" t="s">
        <v>44</v>
      </c>
      <c r="D134" s="591"/>
      <c r="E134" s="591"/>
      <c r="F134" s="591"/>
      <c r="G134" s="591"/>
      <c r="H134" s="591"/>
      <c r="I134" s="591"/>
    </row>
    <row r="135" spans="1:9" ht="12" customHeight="1" x14ac:dyDescent="0.25">
      <c r="A135" s="590"/>
      <c r="B135" s="590"/>
      <c r="C135" s="592" t="s">
        <v>43</v>
      </c>
      <c r="D135" s="592"/>
      <c r="E135" s="592"/>
      <c r="F135" s="592"/>
      <c r="G135" s="592"/>
      <c r="H135" s="592"/>
      <c r="I135" s="592"/>
    </row>
    <row r="136" spans="1:9" ht="13.5" customHeight="1" x14ac:dyDescent="0.25">
      <c r="A136" s="590"/>
      <c r="B136" s="590"/>
      <c r="C136" s="593" t="s">
        <v>42</v>
      </c>
      <c r="D136" s="593"/>
      <c r="E136" s="593"/>
      <c r="F136" s="593"/>
      <c r="G136" s="593"/>
      <c r="H136" s="593"/>
      <c r="I136" s="593"/>
    </row>
    <row r="137" spans="1:9" ht="6.75" customHeight="1" x14ac:dyDescent="0.25">
      <c r="A137" s="585"/>
      <c r="B137" s="585"/>
      <c r="C137" s="585"/>
      <c r="D137" s="585"/>
      <c r="E137" s="585"/>
      <c r="F137" s="585"/>
      <c r="G137" s="585"/>
      <c r="H137" s="585"/>
      <c r="I137" s="585"/>
    </row>
    <row r="138" spans="1:9" ht="32.25" customHeight="1" x14ac:dyDescent="0.25">
      <c r="A138" s="553" t="s">
        <v>41</v>
      </c>
      <c r="B138" s="553"/>
      <c r="C138" s="553"/>
      <c r="D138" s="553"/>
      <c r="E138" s="553"/>
      <c r="F138" s="553"/>
      <c r="G138" s="553"/>
      <c r="H138" s="553"/>
      <c r="I138" s="553"/>
    </row>
    <row r="139" spans="1:9" ht="5.25" customHeight="1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45" customHeight="1" x14ac:dyDescent="0.25">
      <c r="A140" s="586" t="s">
        <v>40</v>
      </c>
      <c r="B140" s="586"/>
      <c r="C140" s="586"/>
      <c r="D140" s="586"/>
      <c r="E140" s="586"/>
      <c r="F140" s="586"/>
      <c r="G140" s="586"/>
      <c r="H140" s="586"/>
      <c r="I140" s="586"/>
    </row>
    <row r="141" spans="1:9" ht="15" customHeight="1" x14ac:dyDescent="0.25">
      <c r="A141" s="587" t="s">
        <v>39</v>
      </c>
      <c r="B141" s="587"/>
      <c r="C141" s="587"/>
      <c r="D141" s="587"/>
      <c r="E141" s="587"/>
      <c r="F141" s="587"/>
      <c r="G141" s="587"/>
      <c r="H141" s="587"/>
      <c r="I141" s="17" t="s">
        <v>16</v>
      </c>
    </row>
    <row r="142" spans="1:9" ht="15" customHeight="1" x14ac:dyDescent="0.25">
      <c r="A142" s="22" t="s">
        <v>15</v>
      </c>
      <c r="B142" s="588" t="s">
        <v>38</v>
      </c>
      <c r="C142" s="588"/>
      <c r="D142" s="588"/>
      <c r="E142" s="588"/>
      <c r="F142" s="588"/>
      <c r="G142" s="588"/>
      <c r="H142" s="588"/>
      <c r="I142" s="20">
        <f>I32</f>
        <v>964.9</v>
      </c>
    </row>
    <row r="143" spans="1:9" ht="15" customHeight="1" x14ac:dyDescent="0.25">
      <c r="A143" s="22" t="s">
        <v>13</v>
      </c>
      <c r="B143" s="588" t="s">
        <v>37</v>
      </c>
      <c r="C143" s="588"/>
      <c r="D143" s="588"/>
      <c r="E143" s="588"/>
      <c r="F143" s="588"/>
      <c r="G143" s="588"/>
      <c r="H143" s="588"/>
      <c r="I143" s="20">
        <f>I44</f>
        <v>114.7</v>
      </c>
    </row>
    <row r="144" spans="1:9" ht="15" customHeight="1" x14ac:dyDescent="0.25">
      <c r="A144" s="22" t="s">
        <v>12</v>
      </c>
      <c r="B144" s="588" t="s">
        <v>36</v>
      </c>
      <c r="C144" s="588"/>
      <c r="D144" s="588"/>
      <c r="E144" s="588"/>
      <c r="F144" s="588"/>
      <c r="G144" s="588"/>
      <c r="H144" s="588"/>
      <c r="I144" s="20">
        <f>I54</f>
        <v>20</v>
      </c>
    </row>
    <row r="145" spans="1:16" ht="15" customHeight="1" x14ac:dyDescent="0.25">
      <c r="A145" s="22" t="s">
        <v>35</v>
      </c>
      <c r="B145" s="588" t="s">
        <v>34</v>
      </c>
      <c r="C145" s="588"/>
      <c r="D145" s="588"/>
      <c r="E145" s="588"/>
      <c r="F145" s="588"/>
      <c r="G145" s="588"/>
      <c r="H145" s="588"/>
      <c r="I145" s="20">
        <f>I115</f>
        <v>749.42011000000002</v>
      </c>
    </row>
    <row r="146" spans="1:16" ht="15" customHeight="1" x14ac:dyDescent="0.25">
      <c r="A146" s="598" t="s">
        <v>33</v>
      </c>
      <c r="B146" s="598"/>
      <c r="C146" s="598"/>
      <c r="D146" s="598"/>
      <c r="E146" s="598"/>
      <c r="F146" s="598"/>
      <c r="G146" s="598"/>
      <c r="H146" s="598"/>
      <c r="I146" s="20">
        <f>SUM(I142:I145)</f>
        <v>1849.0201099999999</v>
      </c>
    </row>
    <row r="147" spans="1:16" ht="15" customHeight="1" x14ac:dyDescent="0.25">
      <c r="A147" s="21" t="s">
        <v>32</v>
      </c>
      <c r="B147" s="588" t="s">
        <v>31</v>
      </c>
      <c r="C147" s="588"/>
      <c r="D147" s="588"/>
      <c r="E147" s="588"/>
      <c r="F147" s="588"/>
      <c r="G147" s="588"/>
      <c r="H147" s="588"/>
      <c r="I147" s="20">
        <v>200.98</v>
      </c>
    </row>
    <row r="148" spans="1:16" ht="15" customHeight="1" x14ac:dyDescent="0.25">
      <c r="A148" s="598" t="s">
        <v>30</v>
      </c>
      <c r="B148" s="598"/>
      <c r="C148" s="598"/>
      <c r="D148" s="598"/>
      <c r="E148" s="598"/>
      <c r="F148" s="598"/>
      <c r="G148" s="598"/>
      <c r="H148" s="598"/>
      <c r="I148" s="20">
        <v>2050</v>
      </c>
    </row>
    <row r="149" spans="1:16" ht="30.75" customHeight="1" x14ac:dyDescent="0.25">
      <c r="A149" s="594" t="s">
        <v>29</v>
      </c>
      <c r="B149" s="594"/>
      <c r="C149" s="594"/>
      <c r="D149" s="594"/>
      <c r="E149" s="594"/>
      <c r="F149" s="594"/>
      <c r="G149" s="594"/>
      <c r="H149" s="594"/>
      <c r="I149" s="594"/>
    </row>
    <row r="150" spans="1:16" ht="48.75" customHeight="1" x14ac:dyDescent="0.25">
      <c r="A150" s="586" t="s">
        <v>28</v>
      </c>
      <c r="B150" s="586"/>
      <c r="C150" s="586"/>
      <c r="D150" s="586"/>
      <c r="E150" s="586"/>
      <c r="F150" s="586"/>
      <c r="G150" s="586"/>
      <c r="H150" s="586"/>
      <c r="I150" s="586"/>
    </row>
    <row r="151" spans="1:16" ht="63" customHeight="1" x14ac:dyDescent="0.25">
      <c r="A151" s="595" t="s">
        <v>27</v>
      </c>
      <c r="B151" s="595"/>
      <c r="C151" s="580" t="s">
        <v>26</v>
      </c>
      <c r="D151" s="580"/>
      <c r="E151" s="19" t="s">
        <v>25</v>
      </c>
      <c r="F151" s="580" t="s">
        <v>24</v>
      </c>
      <c r="G151" s="580"/>
      <c r="H151" s="17" t="s">
        <v>23</v>
      </c>
      <c r="I151" s="17" t="s">
        <v>22</v>
      </c>
    </row>
    <row r="152" spans="1:16" ht="14.25" customHeight="1" x14ac:dyDescent="0.25">
      <c r="A152" s="596" t="s">
        <v>21</v>
      </c>
      <c r="B152" s="596"/>
      <c r="C152" s="619">
        <v>2050</v>
      </c>
      <c r="D152" s="597"/>
      <c r="E152" s="18">
        <v>2</v>
      </c>
      <c r="F152" s="619">
        <v>4100</v>
      </c>
      <c r="G152" s="597"/>
      <c r="H152" s="16">
        <v>1</v>
      </c>
      <c r="I152" s="14">
        <v>4100</v>
      </c>
    </row>
    <row r="153" spans="1:16" ht="12.75" customHeight="1" x14ac:dyDescent="0.25">
      <c r="A153" s="603" t="s">
        <v>20</v>
      </c>
      <c r="B153" s="603"/>
      <c r="C153" s="603"/>
      <c r="D153" s="603"/>
      <c r="E153" s="603"/>
      <c r="F153" s="603"/>
      <c r="G153" s="603"/>
      <c r="H153" s="603"/>
      <c r="I153" s="14">
        <f>SUM(I152)</f>
        <v>4100</v>
      </c>
    </row>
    <row r="154" spans="1:16" ht="42" customHeight="1" x14ac:dyDescent="0.25">
      <c r="A154" s="586" t="s">
        <v>19</v>
      </c>
      <c r="B154" s="586"/>
      <c r="C154" s="586"/>
      <c r="D154" s="586"/>
      <c r="E154" s="586"/>
      <c r="F154" s="586"/>
      <c r="G154" s="586"/>
      <c r="H154" s="586"/>
      <c r="I154" s="586"/>
      <c r="P154" s="73"/>
    </row>
    <row r="155" spans="1:16" ht="21.75" customHeight="1" x14ac:dyDescent="0.25">
      <c r="A155" s="586" t="s">
        <v>18</v>
      </c>
      <c r="B155" s="586"/>
      <c r="C155" s="586"/>
      <c r="D155" s="586"/>
      <c r="E155" s="586"/>
      <c r="F155" s="586"/>
      <c r="G155" s="586"/>
      <c r="H155" s="586"/>
      <c r="I155" s="586"/>
    </row>
    <row r="156" spans="1:16" ht="18" customHeight="1" x14ac:dyDescent="0.25">
      <c r="A156" s="580" t="s">
        <v>17</v>
      </c>
      <c r="B156" s="580"/>
      <c r="C156" s="580"/>
      <c r="D156" s="580"/>
      <c r="E156" s="580"/>
      <c r="F156" s="580"/>
      <c r="G156" s="580"/>
      <c r="H156" s="580"/>
      <c r="I156" s="17" t="s">
        <v>16</v>
      </c>
    </row>
    <row r="157" spans="1:16" ht="12.75" customHeight="1" x14ac:dyDescent="0.25">
      <c r="A157" s="15" t="s">
        <v>15</v>
      </c>
      <c r="B157" s="583" t="s">
        <v>14</v>
      </c>
      <c r="C157" s="583"/>
      <c r="D157" s="583"/>
      <c r="E157" s="583"/>
      <c r="F157" s="583"/>
      <c r="G157" s="583"/>
      <c r="H157" s="583"/>
      <c r="I157" s="16">
        <v>12</v>
      </c>
    </row>
    <row r="158" spans="1:16" ht="12.75" customHeight="1" x14ac:dyDescent="0.25">
      <c r="A158" s="15" t="s">
        <v>13</v>
      </c>
      <c r="B158" s="583" t="s">
        <v>9</v>
      </c>
      <c r="C158" s="583"/>
      <c r="D158" s="583"/>
      <c r="E158" s="583"/>
      <c r="F158" s="583"/>
      <c r="G158" s="583"/>
      <c r="H158" s="583"/>
      <c r="I158" s="14">
        <f>I152</f>
        <v>4100</v>
      </c>
    </row>
    <row r="159" spans="1:16" ht="12.75" customHeight="1" x14ac:dyDescent="0.25">
      <c r="A159" s="15" t="s">
        <v>12</v>
      </c>
      <c r="B159" s="583" t="s">
        <v>11</v>
      </c>
      <c r="C159" s="583"/>
      <c r="D159" s="583"/>
      <c r="E159" s="583"/>
      <c r="F159" s="583"/>
      <c r="G159" s="583"/>
      <c r="H159" s="583"/>
      <c r="I159" s="14">
        <v>49200</v>
      </c>
    </row>
    <row r="160" spans="1:16" ht="6.75" customHeight="1" x14ac:dyDescent="0.25">
      <c r="A160" s="599"/>
      <c r="B160" s="599"/>
      <c r="C160" s="599"/>
      <c r="D160" s="599"/>
      <c r="E160" s="599"/>
      <c r="F160" s="599"/>
      <c r="G160" s="599"/>
      <c r="H160" s="599"/>
      <c r="I160" s="599"/>
    </row>
    <row r="161" spans="1:13" ht="15.75" customHeight="1" x14ac:dyDescent="0.25">
      <c r="A161" s="596" t="s">
        <v>10</v>
      </c>
      <c r="B161" s="596"/>
      <c r="C161" s="596"/>
      <c r="D161" s="596"/>
      <c r="E161" s="596"/>
      <c r="F161" s="596"/>
      <c r="G161" s="596"/>
      <c r="H161" s="596"/>
      <c r="I161" s="596"/>
    </row>
    <row r="162" spans="1:13" ht="12.75" hidden="1" customHeight="1" x14ac:dyDescent="0.3">
      <c r="A162" s="13"/>
      <c r="B162" s="13"/>
      <c r="C162" s="13"/>
      <c r="D162" s="13"/>
      <c r="E162" s="13"/>
      <c r="F162" s="13"/>
      <c r="G162" s="13"/>
      <c r="H162" s="12"/>
      <c r="I162" s="12"/>
      <c r="J162" s="10"/>
      <c r="K162" s="11"/>
      <c r="L162" s="10"/>
      <c r="M162" s="9"/>
    </row>
    <row r="163" spans="1:13" ht="6.75" customHeight="1" x14ac:dyDescent="0.3">
      <c r="A163" s="600"/>
      <c r="B163" s="600"/>
      <c r="C163" s="600"/>
      <c r="D163" s="600"/>
      <c r="E163" s="600"/>
      <c r="F163" s="600"/>
      <c r="G163" s="600"/>
      <c r="H163" s="600"/>
      <c r="I163" s="600"/>
    </row>
    <row r="164" spans="1:13" ht="18.75" customHeight="1" x14ac:dyDescent="0.25">
      <c r="A164" s="601" t="s">
        <v>9</v>
      </c>
      <c r="B164" s="601"/>
      <c r="C164" s="601"/>
      <c r="D164" s="601"/>
      <c r="E164" s="601"/>
      <c r="F164" s="601"/>
      <c r="G164" s="602">
        <f>I158</f>
        <v>4100</v>
      </c>
      <c r="H164" s="602"/>
      <c r="I164" s="602"/>
    </row>
    <row r="165" spans="1:13" ht="8.25" customHeight="1" x14ac:dyDescent="0.4">
      <c r="A165" s="607"/>
      <c r="B165" s="607"/>
      <c r="C165" s="607"/>
      <c r="D165" s="607"/>
      <c r="E165" s="607"/>
      <c r="F165" s="607"/>
      <c r="G165" s="607"/>
      <c r="H165" s="607"/>
      <c r="I165" s="607"/>
    </row>
    <row r="166" spans="1:13" ht="19.5" customHeight="1" x14ac:dyDescent="0.25">
      <c r="A166" s="601" t="s">
        <v>8</v>
      </c>
      <c r="B166" s="601"/>
      <c r="C166" s="601"/>
      <c r="D166" s="601"/>
      <c r="E166" s="601"/>
      <c r="F166" s="601"/>
      <c r="G166" s="608">
        <f>H11</f>
        <v>12</v>
      </c>
      <c r="H166" s="608"/>
      <c r="I166" s="608"/>
    </row>
    <row r="167" spans="1:13" ht="8.25" customHeight="1" x14ac:dyDescent="0.25">
      <c r="A167" s="609"/>
      <c r="B167" s="609"/>
      <c r="C167" s="609"/>
      <c r="D167" s="609"/>
      <c r="E167" s="609"/>
      <c r="F167" s="609"/>
      <c r="G167" s="609"/>
      <c r="H167" s="609"/>
      <c r="I167" s="609"/>
    </row>
    <row r="168" spans="1:13" ht="31.5" customHeight="1" x14ac:dyDescent="0.25">
      <c r="A168" s="610" t="s">
        <v>7</v>
      </c>
      <c r="B168" s="610"/>
      <c r="C168" s="610"/>
      <c r="D168" s="610"/>
      <c r="E168" s="610"/>
      <c r="F168" s="610"/>
      <c r="G168" s="611">
        <v>49200</v>
      </c>
      <c r="H168" s="611"/>
      <c r="I168" s="611"/>
    </row>
    <row r="169" spans="1:13" ht="8.25" customHeight="1" x14ac:dyDescent="0.25">
      <c r="A169" s="570"/>
      <c r="B169" s="570"/>
      <c r="C169" s="570"/>
      <c r="D169" s="570"/>
      <c r="E169" s="570"/>
      <c r="F169" s="570"/>
      <c r="G169" s="570"/>
      <c r="H169" s="570"/>
      <c r="I169" s="570"/>
    </row>
    <row r="170" spans="1:13" ht="29.25" customHeight="1" x14ac:dyDescent="0.25">
      <c r="A170" s="604" t="s">
        <v>6</v>
      </c>
      <c r="B170" s="604"/>
      <c r="C170" s="604"/>
      <c r="D170" s="604"/>
      <c r="E170" s="604"/>
      <c r="F170" s="604"/>
      <c r="G170" s="604"/>
      <c r="H170" s="604"/>
      <c r="I170" s="604"/>
    </row>
    <row r="171" spans="1:13" ht="13" customHeight="1" x14ac:dyDescent="0.25">
      <c r="A171" s="560" t="s">
        <v>5</v>
      </c>
      <c r="B171" s="560"/>
      <c r="C171" s="560"/>
      <c r="D171" s="560"/>
      <c r="E171" s="560"/>
      <c r="F171" s="560"/>
      <c r="G171" s="560"/>
      <c r="H171" s="580" t="s">
        <v>4</v>
      </c>
      <c r="I171" s="580"/>
    </row>
    <row r="172" spans="1:13" x14ac:dyDescent="0.25">
      <c r="A172" s="560"/>
      <c r="B172" s="560"/>
      <c r="C172" s="560"/>
      <c r="D172" s="560"/>
      <c r="E172" s="560"/>
      <c r="F172" s="560"/>
      <c r="G172" s="560"/>
      <c r="H172" s="580"/>
      <c r="I172" s="580"/>
    </row>
    <row r="173" spans="1:13" ht="12.5" x14ac:dyDescent="0.25">
      <c r="A173" s="620" t="s">
        <v>194</v>
      </c>
      <c r="B173" s="605"/>
      <c r="C173" s="605"/>
      <c r="D173" s="605"/>
      <c r="E173" s="605"/>
      <c r="F173" s="605"/>
      <c r="G173" s="605"/>
      <c r="H173" s="606">
        <v>2</v>
      </c>
      <c r="I173" s="606"/>
    </row>
    <row r="174" spans="1:13" ht="9" customHeight="1" x14ac:dyDescent="0.25">
      <c r="A174" s="616"/>
      <c r="B174" s="616"/>
      <c r="C174" s="616"/>
      <c r="D174" s="616"/>
      <c r="E174" s="616"/>
      <c r="F174" s="616"/>
      <c r="G174" s="616"/>
      <c r="H174" s="616"/>
      <c r="I174" s="616"/>
    </row>
    <row r="175" spans="1:13" hidden="1" x14ac:dyDescent="0.25">
      <c r="A175" s="616"/>
      <c r="B175" s="616"/>
      <c r="C175" s="616"/>
      <c r="D175" s="616"/>
      <c r="E175" s="616"/>
      <c r="F175" s="616"/>
      <c r="G175" s="616"/>
      <c r="H175" s="616"/>
      <c r="I175" s="616"/>
    </row>
    <row r="176" spans="1:13" ht="27" customHeight="1" x14ac:dyDescent="0.25">
      <c r="A176" s="617" t="s">
        <v>2</v>
      </c>
      <c r="B176" s="617"/>
      <c r="C176" s="617"/>
      <c r="D176" s="617"/>
      <c r="E176" s="617"/>
      <c r="F176" s="617"/>
      <c r="G176" s="617"/>
      <c r="H176" s="617"/>
      <c r="I176" s="617"/>
    </row>
    <row r="177" spans="1:9" ht="12.75" customHeight="1" x14ac:dyDescent="0.25">
      <c r="A177" s="580" t="s">
        <v>1</v>
      </c>
      <c r="B177" s="580"/>
      <c r="C177" s="580"/>
      <c r="D177" s="580"/>
      <c r="E177" s="580"/>
      <c r="F177" s="580"/>
      <c r="G177" s="580"/>
      <c r="H177" s="580" t="s">
        <v>0</v>
      </c>
      <c r="I177" s="580"/>
    </row>
    <row r="178" spans="1:9" ht="15" customHeight="1" x14ac:dyDescent="0.3">
      <c r="A178" s="618"/>
      <c r="B178" s="618"/>
      <c r="C178" s="618"/>
      <c r="D178" s="618"/>
      <c r="E178" s="618"/>
      <c r="F178" s="618"/>
      <c r="G178" s="618"/>
      <c r="H178" s="580"/>
      <c r="I178" s="580"/>
    </row>
    <row r="179" spans="1:9" ht="12.5" x14ac:dyDescent="0.25">
      <c r="A179" s="8"/>
      <c r="B179" s="8"/>
      <c r="C179" s="8"/>
      <c r="D179" s="8"/>
      <c r="E179" s="8"/>
      <c r="F179" s="8"/>
      <c r="G179" s="8"/>
      <c r="H179" s="8"/>
      <c r="I179" s="8"/>
    </row>
    <row r="180" spans="1:9" ht="12.5" x14ac:dyDescent="0.25">
      <c r="A180" s="7"/>
      <c r="B180" s="7"/>
      <c r="C180" s="7"/>
      <c r="D180" s="7"/>
      <c r="E180" s="7"/>
      <c r="F180" s="7"/>
      <c r="G180" s="7"/>
      <c r="H180" s="7"/>
      <c r="I180" s="7"/>
    </row>
    <row r="181" spans="1:9" ht="12.5" x14ac:dyDescent="0.25">
      <c r="A181" s="7"/>
      <c r="B181" s="7"/>
      <c r="C181" s="7"/>
      <c r="D181" s="7"/>
      <c r="E181" s="7"/>
      <c r="F181" s="7"/>
      <c r="G181" s="7"/>
      <c r="H181" s="7"/>
      <c r="I181" s="7"/>
    </row>
    <row r="182" spans="1:9" ht="12.5" x14ac:dyDescent="0.25">
      <c r="A182" s="7"/>
      <c r="B182" s="7"/>
      <c r="C182" s="7"/>
      <c r="D182" s="7"/>
      <c r="E182" s="7"/>
      <c r="F182" s="7"/>
      <c r="G182" s="7"/>
      <c r="H182" s="7"/>
      <c r="I182" s="7"/>
    </row>
    <row r="183" spans="1:9" ht="12.5" x14ac:dyDescent="0.25">
      <c r="A183" s="7"/>
      <c r="B183" s="7"/>
      <c r="C183" s="7"/>
      <c r="D183" s="7"/>
      <c r="E183" s="7"/>
      <c r="F183" s="7"/>
      <c r="G183" s="7"/>
      <c r="H183" s="7"/>
      <c r="I183" s="7"/>
    </row>
    <row r="184" spans="1:9" ht="12.5" x14ac:dyDescent="0.25">
      <c r="A184" s="7"/>
      <c r="B184" s="7"/>
      <c r="C184" s="7"/>
      <c r="D184" s="7"/>
      <c r="E184" s="7"/>
      <c r="F184" s="7"/>
      <c r="G184" s="7"/>
      <c r="H184" s="7"/>
      <c r="I184" s="7"/>
    </row>
    <row r="185" spans="1:9" ht="12.5" x14ac:dyDescent="0.25">
      <c r="A185" s="7"/>
      <c r="B185" s="7"/>
      <c r="C185" s="7"/>
      <c r="D185" s="7"/>
      <c r="E185" s="7"/>
      <c r="F185" s="7"/>
      <c r="G185" s="7"/>
      <c r="H185" s="7"/>
      <c r="I185" s="7"/>
    </row>
    <row r="186" spans="1:9" ht="13" x14ac:dyDescent="0.25">
      <c r="A186" s="613"/>
      <c r="B186" s="613"/>
      <c r="C186" s="613"/>
      <c r="D186" s="613"/>
      <c r="E186" s="613"/>
      <c r="F186" s="613"/>
      <c r="G186" s="613"/>
      <c r="H186" s="613"/>
      <c r="I186" s="6"/>
    </row>
    <row r="187" spans="1:9" ht="12.5" x14ac:dyDescent="0.25">
      <c r="A187" s="614"/>
      <c r="B187" s="614"/>
      <c r="C187" s="614"/>
      <c r="D187" s="5"/>
      <c r="E187" s="615"/>
      <c r="F187" s="615"/>
      <c r="G187" s="615"/>
      <c r="H187" s="615"/>
      <c r="I187" s="3"/>
    </row>
    <row r="188" spans="1:9" ht="12.5" x14ac:dyDescent="0.25">
      <c r="A188" s="614"/>
      <c r="B188" s="614"/>
      <c r="C188" s="614"/>
      <c r="D188" s="4"/>
      <c r="E188" s="615"/>
      <c r="F188" s="615"/>
      <c r="G188" s="615"/>
      <c r="H188" s="615"/>
      <c r="I188" s="3"/>
    </row>
    <row r="189" spans="1:9" ht="12.5" x14ac:dyDescent="0.25">
      <c r="A189" s="614"/>
      <c r="B189" s="614"/>
      <c r="C189" s="614"/>
      <c r="D189" s="4"/>
      <c r="E189" s="615"/>
      <c r="F189" s="615"/>
      <c r="G189" s="615"/>
      <c r="H189" s="615"/>
      <c r="I189" s="3"/>
    </row>
    <row r="190" spans="1:9" ht="12.5" x14ac:dyDescent="0.25">
      <c r="A190" s="614"/>
      <c r="B190" s="614"/>
      <c r="C190" s="614"/>
      <c r="D190" s="4"/>
      <c r="E190" s="615"/>
      <c r="F190" s="615"/>
      <c r="G190" s="615"/>
      <c r="H190" s="615"/>
      <c r="I190" s="3"/>
    </row>
    <row r="191" spans="1:9" ht="12.5" x14ac:dyDescent="0.25">
      <c r="A191" s="614"/>
      <c r="B191" s="614"/>
      <c r="C191" s="614"/>
      <c r="D191" s="4"/>
      <c r="E191" s="615"/>
      <c r="F191" s="615"/>
      <c r="G191" s="615"/>
      <c r="H191" s="615"/>
      <c r="I191" s="3"/>
    </row>
    <row r="192" spans="1:9" x14ac:dyDescent="0.25">
      <c r="A192" s="612"/>
      <c r="B192" s="612"/>
      <c r="C192" s="612"/>
      <c r="D192" s="612"/>
      <c r="E192" s="612"/>
      <c r="F192" s="612"/>
      <c r="G192" s="612"/>
      <c r="H192" s="612"/>
      <c r="I192" s="2"/>
    </row>
  </sheetData>
  <sheetProtection selectLockedCells="1" selectUnlockedCells="1"/>
  <mergeCells count="233">
    <mergeCell ref="A192:H192"/>
    <mergeCell ref="A186:H186"/>
    <mergeCell ref="A187:C187"/>
    <mergeCell ref="E187:H191"/>
    <mergeCell ref="A188:C188"/>
    <mergeCell ref="A189:C189"/>
    <mergeCell ref="A190:C190"/>
    <mergeCell ref="A191:C191"/>
    <mergeCell ref="A174:I175"/>
    <mergeCell ref="A176:I176"/>
    <mergeCell ref="A177:G177"/>
    <mergeCell ref="H177:I177"/>
    <mergeCell ref="A178:G178"/>
    <mergeCell ref="H178:I178"/>
    <mergeCell ref="A169:I169"/>
    <mergeCell ref="A170:I170"/>
    <mergeCell ref="A171:G172"/>
    <mergeCell ref="H171:I172"/>
    <mergeCell ref="A173:G173"/>
    <mergeCell ref="H173:I173"/>
    <mergeCell ref="A165:I165"/>
    <mergeCell ref="A166:F166"/>
    <mergeCell ref="G166:I166"/>
    <mergeCell ref="A167:I167"/>
    <mergeCell ref="A168:F168"/>
    <mergeCell ref="G168:I168"/>
    <mergeCell ref="B159:H159"/>
    <mergeCell ref="A160:I160"/>
    <mergeCell ref="A161:I161"/>
    <mergeCell ref="A163:I163"/>
    <mergeCell ref="A164:F164"/>
    <mergeCell ref="G164:I164"/>
    <mergeCell ref="A153:H153"/>
    <mergeCell ref="A154:I154"/>
    <mergeCell ref="A155:I155"/>
    <mergeCell ref="A156:H156"/>
    <mergeCell ref="B157:H157"/>
    <mergeCell ref="B158:H158"/>
    <mergeCell ref="A149:I149"/>
    <mergeCell ref="A150:I150"/>
    <mergeCell ref="A151:B151"/>
    <mergeCell ref="C151:D151"/>
    <mergeCell ref="F151:G151"/>
    <mergeCell ref="A152:B152"/>
    <mergeCell ref="C152:D152"/>
    <mergeCell ref="F152:G152"/>
    <mergeCell ref="B143:H143"/>
    <mergeCell ref="B144:H144"/>
    <mergeCell ref="B145:H145"/>
    <mergeCell ref="A146:H146"/>
    <mergeCell ref="B147:H147"/>
    <mergeCell ref="A148:H148"/>
    <mergeCell ref="A137:I137"/>
    <mergeCell ref="A138:I138"/>
    <mergeCell ref="A139:I139"/>
    <mergeCell ref="A140:I140"/>
    <mergeCell ref="A141:H141"/>
    <mergeCell ref="B142:H142"/>
    <mergeCell ref="A131:H131"/>
    <mergeCell ref="A132:I132"/>
    <mergeCell ref="A133:G133"/>
    <mergeCell ref="A134:B136"/>
    <mergeCell ref="C134:I134"/>
    <mergeCell ref="C135:I135"/>
    <mergeCell ref="C136:I136"/>
    <mergeCell ref="B125:G125"/>
    <mergeCell ref="B126:G126"/>
    <mergeCell ref="B127:G127"/>
    <mergeCell ref="B128:G128"/>
    <mergeCell ref="B129:G129"/>
    <mergeCell ref="B130:G130"/>
    <mergeCell ref="B119:G119"/>
    <mergeCell ref="A120:G120"/>
    <mergeCell ref="B121:G121"/>
    <mergeCell ref="A122:G122"/>
    <mergeCell ref="B123:G123"/>
    <mergeCell ref="B124:G124"/>
    <mergeCell ref="B113:H113"/>
    <mergeCell ref="B114:H114"/>
    <mergeCell ref="A115:H115"/>
    <mergeCell ref="A116:I116"/>
    <mergeCell ref="B117:G117"/>
    <mergeCell ref="A118:G118"/>
    <mergeCell ref="A107:I107"/>
    <mergeCell ref="B108:H108"/>
    <mergeCell ref="B109:H109"/>
    <mergeCell ref="B110:H110"/>
    <mergeCell ref="B111:H111"/>
    <mergeCell ref="B112:H112"/>
    <mergeCell ref="B101:H101"/>
    <mergeCell ref="B102:H102"/>
    <mergeCell ref="B103:H103"/>
    <mergeCell ref="A104:H104"/>
    <mergeCell ref="B105:H105"/>
    <mergeCell ref="A106:H106"/>
    <mergeCell ref="A95:H95"/>
    <mergeCell ref="A96:I96"/>
    <mergeCell ref="B97:H97"/>
    <mergeCell ref="B98:H98"/>
    <mergeCell ref="B99:H99"/>
    <mergeCell ref="B100:H100"/>
    <mergeCell ref="B89:H89"/>
    <mergeCell ref="B90:H90"/>
    <mergeCell ref="B91:H91"/>
    <mergeCell ref="B92:H92"/>
    <mergeCell ref="B93:H93"/>
    <mergeCell ref="B94:H94"/>
    <mergeCell ref="B83:H83"/>
    <mergeCell ref="A84:H84"/>
    <mergeCell ref="A85:I85"/>
    <mergeCell ref="B86:H86"/>
    <mergeCell ref="B87:H87"/>
    <mergeCell ref="B88:H88"/>
    <mergeCell ref="B77:H77"/>
    <mergeCell ref="A78:H78"/>
    <mergeCell ref="A79:I79"/>
    <mergeCell ref="A80:I80"/>
    <mergeCell ref="B81:H81"/>
    <mergeCell ref="B82:H82"/>
    <mergeCell ref="A71:I71"/>
    <mergeCell ref="A72:I72"/>
    <mergeCell ref="B73:H73"/>
    <mergeCell ref="B74:H74"/>
    <mergeCell ref="B75:H75"/>
    <mergeCell ref="A76:H76"/>
    <mergeCell ref="B64:G64"/>
    <mergeCell ref="B65:G65"/>
    <mergeCell ref="B66:G66"/>
    <mergeCell ref="B67:G67"/>
    <mergeCell ref="A68:G68"/>
    <mergeCell ref="A70:I70"/>
    <mergeCell ref="A58:I58"/>
    <mergeCell ref="B59:G59"/>
    <mergeCell ref="B60:G60"/>
    <mergeCell ref="B61:G61"/>
    <mergeCell ref="B62:G62"/>
    <mergeCell ref="B63:G63"/>
    <mergeCell ref="B51:H51"/>
    <mergeCell ref="B52:H52"/>
    <mergeCell ref="B53:H53"/>
    <mergeCell ref="A54:H54"/>
    <mergeCell ref="A55:I55"/>
    <mergeCell ref="A56:I56"/>
    <mergeCell ref="A45:I45"/>
    <mergeCell ref="A46:I46"/>
    <mergeCell ref="A47:I47"/>
    <mergeCell ref="A48:I48"/>
    <mergeCell ref="B49:H49"/>
    <mergeCell ref="B50:H50"/>
    <mergeCell ref="B39:G39"/>
    <mergeCell ref="B40:H40"/>
    <mergeCell ref="B41:H41"/>
    <mergeCell ref="B42:H42"/>
    <mergeCell ref="B43:H43"/>
    <mergeCell ref="B44:H44"/>
    <mergeCell ref="A33:I33"/>
    <mergeCell ref="B34:H34"/>
    <mergeCell ref="B35:H35"/>
    <mergeCell ref="B36:G36"/>
    <mergeCell ref="B37:G37"/>
    <mergeCell ref="B38:H38"/>
    <mergeCell ref="B27:H27"/>
    <mergeCell ref="B28:H28"/>
    <mergeCell ref="B29:H29"/>
    <mergeCell ref="B30:H30"/>
    <mergeCell ref="B31:H31"/>
    <mergeCell ref="A32:H32"/>
    <mergeCell ref="A21:I21"/>
    <mergeCell ref="A22:I22"/>
    <mergeCell ref="B23:G23"/>
    <mergeCell ref="B24:H24"/>
    <mergeCell ref="B25:G25"/>
    <mergeCell ref="B26:G26"/>
    <mergeCell ref="B17:G17"/>
    <mergeCell ref="H17:I17"/>
    <mergeCell ref="B18:G18"/>
    <mergeCell ref="H18:I18"/>
    <mergeCell ref="A19:I19"/>
    <mergeCell ref="A20:I20"/>
    <mergeCell ref="IG14:IN14"/>
    <mergeCell ref="IO14:IV14"/>
    <mergeCell ref="B15:G15"/>
    <mergeCell ref="H15:I15"/>
    <mergeCell ref="B16:G16"/>
    <mergeCell ref="H16:I16"/>
    <mergeCell ref="GK14:GR14"/>
    <mergeCell ref="GS14:GZ14"/>
    <mergeCell ref="HA14:HH14"/>
    <mergeCell ref="HI14:HP14"/>
    <mergeCell ref="HQ14:HX14"/>
    <mergeCell ref="HY14:IF14"/>
    <mergeCell ref="EO14:EV14"/>
    <mergeCell ref="EW14:FD14"/>
    <mergeCell ref="FE14:FL14"/>
    <mergeCell ref="FM14:FT14"/>
    <mergeCell ref="FU14:GB14"/>
    <mergeCell ref="GC14:GJ14"/>
    <mergeCell ref="CS14:CZ14"/>
    <mergeCell ref="DA14:DH14"/>
    <mergeCell ref="DI14:DP14"/>
    <mergeCell ref="DQ14:DX14"/>
    <mergeCell ref="DY14:EF14"/>
    <mergeCell ref="EG14:EN14"/>
    <mergeCell ref="AW14:BD14"/>
    <mergeCell ref="BE14:BL14"/>
    <mergeCell ref="BM14:BT14"/>
    <mergeCell ref="BU14:CB14"/>
    <mergeCell ref="CC14:CJ14"/>
    <mergeCell ref="CK14:CR14"/>
    <mergeCell ref="A14:I14"/>
    <mergeCell ref="J14:P14"/>
    <mergeCell ref="Q14:X14"/>
    <mergeCell ref="Y14:AF14"/>
    <mergeCell ref="AG14:AN14"/>
    <mergeCell ref="AO14:AV14"/>
    <mergeCell ref="B10:G10"/>
    <mergeCell ref="H10:I10"/>
    <mergeCell ref="B11:G11"/>
    <mergeCell ref="H11:I11"/>
    <mergeCell ref="A12:I12"/>
    <mergeCell ref="A13:I13"/>
    <mergeCell ref="A5:I5"/>
    <mergeCell ref="A7:I7"/>
    <mergeCell ref="B8:G8"/>
    <mergeCell ref="H8:I8"/>
    <mergeCell ref="B9:G9"/>
    <mergeCell ref="H9:I9"/>
    <mergeCell ref="A1:I1"/>
    <mergeCell ref="A2:I2"/>
    <mergeCell ref="A3:E3"/>
    <mergeCell ref="F3:I3"/>
    <mergeCell ref="A4:E4"/>
    <mergeCell ref="F4:I4"/>
  </mergeCells>
  <pageMargins left="0.78749999999999998" right="0.31527777777777777" top="0.43333333333333335" bottom="0.31527777777777777" header="0.51180555555555551" footer="0.51180555555555551"/>
  <pageSetup paperSize="9" scale="80" firstPageNumber="0" orientation="portrait" horizontalDpi="300" verticalDpi="300" r:id="rId1"/>
  <headerFooter alignWithMargins="0"/>
  <rowBreaks count="5" manualBreakCount="5">
    <brk id="32" max="16383" man="1"/>
    <brk id="70" max="16383" man="1"/>
    <brk id="115" max="16383" man="1"/>
    <brk id="149" max="16383" man="1"/>
    <brk id="179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6:I178"/>
  <sheetViews>
    <sheetView topLeftCell="A112" workbookViewId="0">
      <selection activeCell="S177" sqref="S177"/>
    </sheetView>
  </sheetViews>
  <sheetFormatPr defaultRowHeight="12.5" x14ac:dyDescent="0.25"/>
  <cols>
    <col min="4" max="4" width="13" customWidth="1"/>
    <col min="8" max="8" width="24.7265625" customWidth="1"/>
    <col min="9" max="9" width="26.81640625" customWidth="1"/>
  </cols>
  <sheetData>
    <row r="6" spans="1:9" ht="13" thickBot="1" x14ac:dyDescent="0.3"/>
    <row r="7" spans="1:9" ht="13" x14ac:dyDescent="0.3">
      <c r="A7" s="147" t="s">
        <v>224</v>
      </c>
      <c r="B7" s="148"/>
      <c r="C7" s="148"/>
      <c r="D7" s="149"/>
    </row>
    <row r="8" spans="1:9" ht="13" x14ac:dyDescent="0.3">
      <c r="A8" s="150" t="s">
        <v>221</v>
      </c>
      <c r="B8" s="146"/>
      <c r="C8" s="146"/>
      <c r="D8" s="151"/>
    </row>
    <row r="9" spans="1:9" ht="13" x14ac:dyDescent="0.3">
      <c r="A9" s="150" t="s">
        <v>222</v>
      </c>
      <c r="B9" s="146"/>
      <c r="C9" s="146"/>
      <c r="D9" s="151"/>
    </row>
    <row r="10" spans="1:9" ht="13.5" thickBot="1" x14ac:dyDescent="0.35">
      <c r="A10" s="152" t="s">
        <v>223</v>
      </c>
      <c r="B10" s="153"/>
      <c r="C10" s="153"/>
      <c r="D10" s="154"/>
    </row>
    <row r="11" spans="1:9" ht="23" x14ac:dyDescent="0.25">
      <c r="A11" s="557" t="s">
        <v>178</v>
      </c>
      <c r="B11" s="557"/>
      <c r="C11" s="557"/>
      <c r="D11" s="557"/>
      <c r="E11" s="557"/>
      <c r="F11" s="557"/>
      <c r="G11" s="557"/>
      <c r="H11" s="557"/>
      <c r="I11" s="557"/>
    </row>
    <row r="12" spans="1:9" ht="23" x14ac:dyDescent="0.25">
      <c r="A12" s="558"/>
      <c r="B12" s="558"/>
      <c r="C12" s="558"/>
      <c r="D12" s="558"/>
      <c r="E12" s="558"/>
      <c r="F12" s="558"/>
      <c r="G12" s="558"/>
      <c r="H12" s="558"/>
      <c r="I12" s="558"/>
    </row>
    <row r="13" spans="1:9" ht="13" x14ac:dyDescent="0.25">
      <c r="A13" s="553" t="s">
        <v>182</v>
      </c>
      <c r="B13" s="553"/>
      <c r="C13" s="553"/>
      <c r="D13" s="553"/>
      <c r="E13" s="553"/>
      <c r="F13" s="556"/>
      <c r="G13" s="556"/>
      <c r="H13" s="556"/>
      <c r="I13" s="556"/>
    </row>
    <row r="14" spans="1:9" ht="13" x14ac:dyDescent="0.25">
      <c r="A14" s="553" t="s">
        <v>175</v>
      </c>
      <c r="B14" s="553"/>
      <c r="C14" s="553"/>
      <c r="D14" s="553"/>
      <c r="E14" s="553"/>
      <c r="F14" s="556"/>
      <c r="G14" s="556"/>
      <c r="H14" s="556"/>
      <c r="I14" s="556"/>
    </row>
    <row r="15" spans="1:9" ht="13" x14ac:dyDescent="0.25">
      <c r="A15" s="553" t="s">
        <v>181</v>
      </c>
      <c r="B15" s="553"/>
      <c r="C15" s="553"/>
      <c r="D15" s="553"/>
      <c r="E15" s="553"/>
      <c r="F15" s="553"/>
      <c r="G15" s="553"/>
      <c r="H15" s="553"/>
      <c r="I15" s="553"/>
    </row>
    <row r="16" spans="1:9" ht="13" x14ac:dyDescent="0.25">
      <c r="A16" s="176"/>
      <c r="B16" s="180"/>
      <c r="C16" s="180"/>
      <c r="D16" s="180"/>
      <c r="E16" s="180"/>
      <c r="F16" s="180"/>
      <c r="G16" s="180"/>
      <c r="H16" s="180"/>
      <c r="I16" s="180"/>
    </row>
    <row r="17" spans="1:9" ht="14" x14ac:dyDescent="0.25">
      <c r="A17" s="554" t="s">
        <v>172</v>
      </c>
      <c r="B17" s="554"/>
      <c r="C17" s="554"/>
      <c r="D17" s="554"/>
      <c r="E17" s="554"/>
      <c r="F17" s="554"/>
      <c r="G17" s="554"/>
      <c r="H17" s="554"/>
      <c r="I17" s="554"/>
    </row>
    <row r="18" spans="1:9" ht="13" x14ac:dyDescent="0.25">
      <c r="A18" s="170" t="s">
        <v>15</v>
      </c>
      <c r="B18" s="553" t="s">
        <v>171</v>
      </c>
      <c r="C18" s="553"/>
      <c r="D18" s="553"/>
      <c r="E18" s="553"/>
      <c r="F18" s="553"/>
      <c r="G18" s="553"/>
      <c r="H18" s="555">
        <v>40829</v>
      </c>
      <c r="I18" s="555"/>
    </row>
    <row r="19" spans="1:9" ht="13" x14ac:dyDescent="0.25">
      <c r="A19" s="170" t="s">
        <v>13</v>
      </c>
      <c r="B19" s="553" t="s">
        <v>169</v>
      </c>
      <c r="C19" s="553"/>
      <c r="D19" s="553"/>
      <c r="E19" s="553"/>
      <c r="F19" s="553"/>
      <c r="G19" s="553"/>
      <c r="H19" s="556" t="s">
        <v>252</v>
      </c>
      <c r="I19" s="556"/>
    </row>
    <row r="20" spans="1:9" ht="13" x14ac:dyDescent="0.25">
      <c r="A20" s="170" t="s">
        <v>12</v>
      </c>
      <c r="B20" s="553" t="s">
        <v>167</v>
      </c>
      <c r="C20" s="553"/>
      <c r="D20" s="553"/>
      <c r="E20" s="553"/>
      <c r="F20" s="553"/>
      <c r="G20" s="553"/>
      <c r="H20" s="556" t="s">
        <v>247</v>
      </c>
      <c r="I20" s="556"/>
    </row>
    <row r="21" spans="1:9" ht="13" x14ac:dyDescent="0.25">
      <c r="A21" s="170" t="s">
        <v>35</v>
      </c>
      <c r="B21" s="553" t="s">
        <v>165</v>
      </c>
      <c r="C21" s="553"/>
      <c r="D21" s="553"/>
      <c r="E21" s="553"/>
      <c r="F21" s="553"/>
      <c r="G21" s="553"/>
      <c r="H21" s="556"/>
      <c r="I21" s="556"/>
    </row>
    <row r="22" spans="1:9" ht="13" x14ac:dyDescent="0.25">
      <c r="A22" s="560"/>
      <c r="B22" s="560"/>
      <c r="C22" s="560"/>
      <c r="D22" s="560"/>
      <c r="E22" s="560"/>
      <c r="F22" s="560"/>
      <c r="G22" s="560"/>
      <c r="H22" s="560"/>
      <c r="I22" s="560"/>
    </row>
    <row r="23" spans="1:9" ht="14" x14ac:dyDescent="0.25">
      <c r="A23" s="554" t="s">
        <v>164</v>
      </c>
      <c r="B23" s="554"/>
      <c r="C23" s="554"/>
      <c r="D23" s="554"/>
      <c r="E23" s="554"/>
      <c r="F23" s="554"/>
      <c r="G23" s="554"/>
      <c r="H23" s="554"/>
      <c r="I23" s="554"/>
    </row>
    <row r="24" spans="1:9" ht="14" x14ac:dyDescent="0.25">
      <c r="A24" s="554" t="s">
        <v>163</v>
      </c>
      <c r="B24" s="554"/>
      <c r="C24" s="554"/>
      <c r="D24" s="554"/>
      <c r="E24" s="554"/>
      <c r="F24" s="554"/>
      <c r="G24" s="554"/>
      <c r="H24" s="554"/>
      <c r="I24" s="554"/>
    </row>
    <row r="25" spans="1:9" ht="13" x14ac:dyDescent="0.25">
      <c r="A25" s="170">
        <v>1</v>
      </c>
      <c r="B25" s="553" t="s">
        <v>162</v>
      </c>
      <c r="C25" s="553"/>
      <c r="D25" s="553"/>
      <c r="E25" s="553"/>
      <c r="F25" s="553"/>
      <c r="G25" s="553"/>
      <c r="H25" s="565" t="s">
        <v>241</v>
      </c>
      <c r="I25" s="565"/>
    </row>
    <row r="26" spans="1:9" ht="13" x14ac:dyDescent="0.25">
      <c r="A26" s="170">
        <v>2</v>
      </c>
      <c r="B26" s="553" t="s">
        <v>161</v>
      </c>
      <c r="C26" s="553"/>
      <c r="D26" s="553"/>
      <c r="E26" s="553"/>
      <c r="F26" s="553"/>
      <c r="G26" s="553"/>
      <c r="H26" s="565">
        <v>633.96</v>
      </c>
      <c r="I26" s="565"/>
    </row>
    <row r="27" spans="1:9" ht="14" x14ac:dyDescent="0.25">
      <c r="A27" s="170">
        <v>3</v>
      </c>
      <c r="B27" s="553" t="s">
        <v>160</v>
      </c>
      <c r="C27" s="553"/>
      <c r="D27" s="553"/>
      <c r="E27" s="553"/>
      <c r="F27" s="553"/>
      <c r="G27" s="553"/>
      <c r="H27" s="561" t="s">
        <v>241</v>
      </c>
      <c r="I27" s="561"/>
    </row>
    <row r="28" spans="1:9" ht="13" x14ac:dyDescent="0.25">
      <c r="A28" s="170">
        <v>4</v>
      </c>
      <c r="B28" s="553" t="s">
        <v>159</v>
      </c>
      <c r="C28" s="553"/>
      <c r="D28" s="553"/>
      <c r="E28" s="553"/>
      <c r="F28" s="553"/>
      <c r="G28" s="553"/>
      <c r="H28" s="562" t="s">
        <v>247</v>
      </c>
      <c r="I28" s="562"/>
    </row>
    <row r="29" spans="1:9" x14ac:dyDescent="0.25">
      <c r="A29" s="563"/>
      <c r="B29" s="563"/>
      <c r="C29" s="563"/>
      <c r="D29" s="563"/>
      <c r="E29" s="563"/>
      <c r="F29" s="563"/>
      <c r="G29" s="563"/>
      <c r="H29" s="563"/>
      <c r="I29" s="563"/>
    </row>
    <row r="30" spans="1:9" x14ac:dyDescent="0.25">
      <c r="A30" s="564" t="s">
        <v>157</v>
      </c>
      <c r="B30" s="564"/>
      <c r="C30" s="564"/>
      <c r="D30" s="564"/>
      <c r="E30" s="564"/>
      <c r="F30" s="564"/>
      <c r="G30" s="564"/>
      <c r="H30" s="564"/>
      <c r="I30" s="564"/>
    </row>
    <row r="31" spans="1:9" ht="13" x14ac:dyDescent="0.3">
      <c r="A31" s="567"/>
      <c r="B31" s="567"/>
      <c r="C31" s="567"/>
      <c r="D31" s="567"/>
      <c r="E31" s="567"/>
      <c r="F31" s="567"/>
      <c r="G31" s="567"/>
      <c r="H31" s="567"/>
      <c r="I31" s="567"/>
    </row>
    <row r="32" spans="1:9" ht="13" x14ac:dyDescent="0.25">
      <c r="A32" s="568" t="s">
        <v>156</v>
      </c>
      <c r="B32" s="568"/>
      <c r="C32" s="568"/>
      <c r="D32" s="568"/>
      <c r="E32" s="568"/>
      <c r="F32" s="568"/>
      <c r="G32" s="568"/>
      <c r="H32" s="568"/>
      <c r="I32" s="568"/>
    </row>
    <row r="33" spans="1:9" ht="14" x14ac:dyDescent="0.25">
      <c r="A33" s="63">
        <v>1</v>
      </c>
      <c r="B33" s="569" t="s">
        <v>155</v>
      </c>
      <c r="C33" s="569"/>
      <c r="D33" s="569"/>
      <c r="E33" s="569"/>
      <c r="F33" s="569"/>
      <c r="G33" s="569"/>
      <c r="H33" s="64" t="s">
        <v>62</v>
      </c>
      <c r="I33" s="63" t="s">
        <v>154</v>
      </c>
    </row>
    <row r="34" spans="1:9" ht="13" x14ac:dyDescent="0.25">
      <c r="A34" s="170" t="s">
        <v>15</v>
      </c>
      <c r="B34" s="553" t="s">
        <v>186</v>
      </c>
      <c r="C34" s="553"/>
      <c r="D34" s="553"/>
      <c r="E34" s="553"/>
      <c r="F34" s="553"/>
      <c r="G34" s="553"/>
      <c r="H34" s="553"/>
      <c r="I34" s="60">
        <v>576.32000000000005</v>
      </c>
    </row>
    <row r="35" spans="1:9" ht="13" x14ac:dyDescent="0.25">
      <c r="A35" s="170" t="s">
        <v>13</v>
      </c>
      <c r="B35" s="570" t="s">
        <v>232</v>
      </c>
      <c r="C35" s="570"/>
      <c r="D35" s="570"/>
      <c r="E35" s="570"/>
      <c r="F35" s="570"/>
      <c r="G35" s="570"/>
      <c r="H35" s="30">
        <v>0.2</v>
      </c>
      <c r="I35" s="60"/>
    </row>
    <row r="36" spans="1:9" ht="13" x14ac:dyDescent="0.25">
      <c r="A36" s="170" t="s">
        <v>12</v>
      </c>
      <c r="B36" s="571" t="s">
        <v>202</v>
      </c>
      <c r="C36" s="571"/>
      <c r="D36" s="571"/>
      <c r="E36" s="571"/>
      <c r="F36" s="571"/>
      <c r="G36" s="571"/>
      <c r="H36" s="61">
        <v>0.05</v>
      </c>
      <c r="I36" s="60">
        <v>28.81</v>
      </c>
    </row>
    <row r="37" spans="1:9" ht="13" x14ac:dyDescent="0.25">
      <c r="A37" s="170" t="s">
        <v>35</v>
      </c>
      <c r="B37" s="553" t="s">
        <v>150</v>
      </c>
      <c r="C37" s="553"/>
      <c r="D37" s="553"/>
      <c r="E37" s="553"/>
      <c r="F37" s="553"/>
      <c r="G37" s="553"/>
      <c r="H37" s="553"/>
      <c r="I37" s="60"/>
    </row>
    <row r="38" spans="1:9" ht="13" x14ac:dyDescent="0.25">
      <c r="A38" s="170" t="s">
        <v>32</v>
      </c>
      <c r="B38" s="553" t="s">
        <v>149</v>
      </c>
      <c r="C38" s="553"/>
      <c r="D38" s="553"/>
      <c r="E38" s="553"/>
      <c r="F38" s="553"/>
      <c r="G38" s="553"/>
      <c r="H38" s="553"/>
      <c r="I38" s="60"/>
    </row>
    <row r="39" spans="1:9" ht="13" x14ac:dyDescent="0.25">
      <c r="A39" s="170" t="s">
        <v>81</v>
      </c>
      <c r="B39" s="553" t="s">
        <v>148</v>
      </c>
      <c r="C39" s="553"/>
      <c r="D39" s="553"/>
      <c r="E39" s="553"/>
      <c r="F39" s="553"/>
      <c r="G39" s="553"/>
      <c r="H39" s="553"/>
      <c r="I39" s="60"/>
    </row>
    <row r="40" spans="1:9" ht="13" x14ac:dyDescent="0.25">
      <c r="A40" s="170" t="s">
        <v>79</v>
      </c>
      <c r="B40" s="553" t="s">
        <v>147</v>
      </c>
      <c r="C40" s="553"/>
      <c r="D40" s="553"/>
      <c r="E40" s="553"/>
      <c r="F40" s="553"/>
      <c r="G40" s="553"/>
      <c r="H40" s="553"/>
      <c r="I40" s="60"/>
    </row>
    <row r="41" spans="1:9" ht="13" x14ac:dyDescent="0.25">
      <c r="A41" s="170" t="s">
        <v>114</v>
      </c>
      <c r="B41" s="553" t="s">
        <v>145</v>
      </c>
      <c r="C41" s="553"/>
      <c r="D41" s="553"/>
      <c r="E41" s="553"/>
      <c r="F41" s="553"/>
      <c r="G41" s="553"/>
      <c r="H41" s="553"/>
      <c r="I41" s="60"/>
    </row>
    <row r="42" spans="1:9" ht="14" x14ac:dyDescent="0.25">
      <c r="A42" s="566" t="s">
        <v>144</v>
      </c>
      <c r="B42" s="566"/>
      <c r="C42" s="566"/>
      <c r="D42" s="566"/>
      <c r="E42" s="566"/>
      <c r="F42" s="566"/>
      <c r="G42" s="566"/>
      <c r="H42" s="566"/>
      <c r="I42" s="59">
        <f>SUM(I34:I41)</f>
        <v>605.13</v>
      </c>
    </row>
    <row r="43" spans="1:9" ht="13" x14ac:dyDescent="0.25">
      <c r="A43" s="560" t="s">
        <v>143</v>
      </c>
      <c r="B43" s="560"/>
      <c r="C43" s="560"/>
      <c r="D43" s="560"/>
      <c r="E43" s="560"/>
      <c r="F43" s="560"/>
      <c r="G43" s="560"/>
      <c r="H43" s="560"/>
      <c r="I43" s="560"/>
    </row>
    <row r="44" spans="1:9" ht="14" x14ac:dyDescent="0.25">
      <c r="A44" s="178">
        <v>2</v>
      </c>
      <c r="B44" s="554" t="s">
        <v>142</v>
      </c>
      <c r="C44" s="554"/>
      <c r="D44" s="554"/>
      <c r="E44" s="554"/>
      <c r="F44" s="554"/>
      <c r="G44" s="554"/>
      <c r="H44" s="554"/>
      <c r="I44" s="179" t="s">
        <v>16</v>
      </c>
    </row>
    <row r="45" spans="1:9" ht="13" x14ac:dyDescent="0.25">
      <c r="A45" s="171" t="s">
        <v>15</v>
      </c>
      <c r="B45" s="573"/>
      <c r="C45" s="573"/>
      <c r="D45" s="573"/>
      <c r="E45" s="573"/>
      <c r="F45" s="573"/>
      <c r="G45" s="573"/>
      <c r="H45" s="573"/>
      <c r="I45" s="25">
        <v>87.73</v>
      </c>
    </row>
    <row r="46" spans="1:9" ht="13" x14ac:dyDescent="0.25">
      <c r="A46" s="171"/>
      <c r="B46" s="572" t="s">
        <v>140</v>
      </c>
      <c r="C46" s="572"/>
      <c r="D46" s="572"/>
      <c r="E46" s="572"/>
      <c r="F46" s="572"/>
      <c r="G46" s="572"/>
      <c r="H46" s="57">
        <v>2.57</v>
      </c>
      <c r="I46" s="28" t="s">
        <v>49</v>
      </c>
    </row>
    <row r="47" spans="1:9" ht="13" x14ac:dyDescent="0.25">
      <c r="A47" s="171"/>
      <c r="B47" s="576" t="s">
        <v>237</v>
      </c>
      <c r="C47" s="576"/>
      <c r="D47" s="576"/>
      <c r="E47" s="576"/>
      <c r="F47" s="576"/>
      <c r="G47" s="576"/>
      <c r="H47" s="58"/>
      <c r="I47" s="28"/>
    </row>
    <row r="48" spans="1:9" ht="13" x14ac:dyDescent="0.25">
      <c r="A48" s="171" t="s">
        <v>13</v>
      </c>
      <c r="B48" s="573" t="s">
        <v>188</v>
      </c>
      <c r="C48" s="573"/>
      <c r="D48" s="573"/>
      <c r="E48" s="573"/>
      <c r="F48" s="573"/>
      <c r="G48" s="573"/>
      <c r="H48" s="573"/>
      <c r="I48" s="25">
        <v>158.4</v>
      </c>
    </row>
    <row r="49" spans="1:9" ht="13" x14ac:dyDescent="0.25">
      <c r="A49" s="171"/>
      <c r="B49" s="572" t="s">
        <v>233</v>
      </c>
      <c r="C49" s="572"/>
      <c r="D49" s="572"/>
      <c r="E49" s="572"/>
      <c r="F49" s="572"/>
      <c r="G49" s="572"/>
      <c r="H49" s="57">
        <v>198</v>
      </c>
      <c r="I49" s="28" t="s">
        <v>49</v>
      </c>
    </row>
    <row r="50" spans="1:9" ht="13" x14ac:dyDescent="0.25">
      <c r="A50" s="171" t="s">
        <v>12</v>
      </c>
      <c r="B50" s="573" t="s">
        <v>136</v>
      </c>
      <c r="C50" s="573"/>
      <c r="D50" s="573"/>
      <c r="E50" s="573"/>
      <c r="F50" s="573"/>
      <c r="G50" s="573"/>
      <c r="H50" s="573"/>
      <c r="I50" s="25"/>
    </row>
    <row r="51" spans="1:9" ht="13" x14ac:dyDescent="0.25">
      <c r="A51" s="171" t="s">
        <v>35</v>
      </c>
      <c r="B51" s="574" t="s">
        <v>135</v>
      </c>
      <c r="C51" s="574"/>
      <c r="D51" s="574"/>
      <c r="E51" s="574"/>
      <c r="F51" s="574"/>
      <c r="G51" s="574"/>
      <c r="H51" s="574"/>
      <c r="I51" s="20">
        <v>0</v>
      </c>
    </row>
    <row r="52" spans="1:9" ht="13" x14ac:dyDescent="0.25">
      <c r="A52" s="171" t="s">
        <v>32</v>
      </c>
      <c r="B52" s="574" t="s">
        <v>134</v>
      </c>
      <c r="C52" s="574"/>
      <c r="D52" s="574"/>
      <c r="E52" s="574"/>
      <c r="F52" s="574"/>
      <c r="G52" s="574"/>
      <c r="H52" s="574"/>
      <c r="I52" s="25">
        <v>5</v>
      </c>
    </row>
    <row r="53" spans="1:9" ht="13" x14ac:dyDescent="0.25">
      <c r="A53" s="171" t="s">
        <v>81</v>
      </c>
      <c r="B53" s="574" t="s">
        <v>65</v>
      </c>
      <c r="C53" s="574"/>
      <c r="D53" s="574"/>
      <c r="E53" s="574"/>
      <c r="F53" s="574"/>
      <c r="G53" s="574"/>
      <c r="H53" s="574"/>
      <c r="I53" s="20">
        <v>0</v>
      </c>
    </row>
    <row r="54" spans="1:9" ht="13" x14ac:dyDescent="0.25">
      <c r="A54" s="182"/>
      <c r="B54" s="575" t="s">
        <v>133</v>
      </c>
      <c r="C54" s="575"/>
      <c r="D54" s="575"/>
      <c r="E54" s="575"/>
      <c r="F54" s="575"/>
      <c r="G54" s="575"/>
      <c r="H54" s="575"/>
      <c r="I54" s="25">
        <f>SUM(I45:I53)</f>
        <v>251.13</v>
      </c>
    </row>
    <row r="55" spans="1:9" ht="13" x14ac:dyDescent="0.25">
      <c r="A55" s="560"/>
      <c r="B55" s="560"/>
      <c r="C55" s="560"/>
      <c r="D55" s="560"/>
      <c r="E55" s="560"/>
      <c r="F55" s="560"/>
      <c r="G55" s="560"/>
      <c r="H55" s="560"/>
      <c r="I55" s="560"/>
    </row>
    <row r="56" spans="1:9" ht="13" x14ac:dyDescent="0.25">
      <c r="A56" s="580" t="s">
        <v>132</v>
      </c>
      <c r="B56" s="580"/>
      <c r="C56" s="580"/>
      <c r="D56" s="580"/>
      <c r="E56" s="580"/>
      <c r="F56" s="580"/>
      <c r="G56" s="580"/>
      <c r="H56" s="580"/>
      <c r="I56" s="580"/>
    </row>
    <row r="57" spans="1:9" ht="13" x14ac:dyDescent="0.25">
      <c r="A57" s="580"/>
      <c r="B57" s="580"/>
      <c r="C57" s="580"/>
      <c r="D57" s="580"/>
      <c r="E57" s="580"/>
      <c r="F57" s="580"/>
      <c r="G57" s="580"/>
      <c r="H57" s="580"/>
      <c r="I57" s="580"/>
    </row>
    <row r="58" spans="1:9" ht="13" x14ac:dyDescent="0.25">
      <c r="A58" s="580" t="s">
        <v>131</v>
      </c>
      <c r="B58" s="580"/>
      <c r="C58" s="580"/>
      <c r="D58" s="580"/>
      <c r="E58" s="580"/>
      <c r="F58" s="580"/>
      <c r="G58" s="580"/>
      <c r="H58" s="580"/>
      <c r="I58" s="580"/>
    </row>
    <row r="59" spans="1:9" ht="14" x14ac:dyDescent="0.25">
      <c r="A59" s="178">
        <v>3</v>
      </c>
      <c r="B59" s="554" t="s">
        <v>130</v>
      </c>
      <c r="C59" s="554"/>
      <c r="D59" s="554"/>
      <c r="E59" s="554"/>
      <c r="F59" s="554"/>
      <c r="G59" s="554"/>
      <c r="H59" s="554"/>
      <c r="I59" s="178" t="s">
        <v>16</v>
      </c>
    </row>
    <row r="60" spans="1:9" ht="13" x14ac:dyDescent="0.25">
      <c r="A60" s="171" t="s">
        <v>15</v>
      </c>
      <c r="B60" s="553" t="s">
        <v>129</v>
      </c>
      <c r="C60" s="553"/>
      <c r="D60" s="553"/>
      <c r="E60" s="553"/>
      <c r="F60" s="553"/>
      <c r="G60" s="553"/>
      <c r="H60" s="553"/>
      <c r="I60" s="25">
        <v>5</v>
      </c>
    </row>
    <row r="61" spans="1:9" ht="13" x14ac:dyDescent="0.25">
      <c r="A61" s="171" t="s">
        <v>13</v>
      </c>
      <c r="B61" s="553" t="s">
        <v>128</v>
      </c>
      <c r="C61" s="553"/>
      <c r="D61" s="553"/>
      <c r="E61" s="553"/>
      <c r="F61" s="553"/>
      <c r="G61" s="553"/>
      <c r="H61" s="553"/>
      <c r="I61" s="20" t="s">
        <v>126</v>
      </c>
    </row>
    <row r="62" spans="1:9" ht="13" x14ac:dyDescent="0.25">
      <c r="A62" s="171" t="s">
        <v>12</v>
      </c>
      <c r="B62" s="577" t="s">
        <v>127</v>
      </c>
      <c r="C62" s="577"/>
      <c r="D62" s="577"/>
      <c r="E62" s="577"/>
      <c r="F62" s="577"/>
      <c r="G62" s="577"/>
      <c r="H62" s="577"/>
      <c r="I62" s="20" t="s">
        <v>126</v>
      </c>
    </row>
    <row r="63" spans="1:9" ht="13" x14ac:dyDescent="0.25">
      <c r="A63" s="171" t="s">
        <v>35</v>
      </c>
      <c r="B63" s="553" t="s">
        <v>65</v>
      </c>
      <c r="C63" s="553"/>
      <c r="D63" s="553"/>
      <c r="E63" s="553"/>
      <c r="F63" s="553"/>
      <c r="G63" s="553"/>
      <c r="H63" s="553"/>
      <c r="I63" s="20">
        <v>0</v>
      </c>
    </row>
    <row r="64" spans="1:9" ht="13" x14ac:dyDescent="0.25">
      <c r="A64" s="578" t="s">
        <v>125</v>
      </c>
      <c r="B64" s="578"/>
      <c r="C64" s="578"/>
      <c r="D64" s="578"/>
      <c r="E64" s="578"/>
      <c r="F64" s="578"/>
      <c r="G64" s="578"/>
      <c r="H64" s="578"/>
      <c r="I64" s="20">
        <f>SUM(I60:I63)</f>
        <v>5</v>
      </c>
    </row>
    <row r="65" spans="1:9" ht="18" x14ac:dyDescent="0.25">
      <c r="A65" s="579"/>
      <c r="B65" s="579"/>
      <c r="C65" s="579"/>
      <c r="D65" s="579"/>
      <c r="E65" s="579"/>
      <c r="F65" s="579"/>
      <c r="G65" s="579"/>
      <c r="H65" s="579"/>
      <c r="I65" s="579"/>
    </row>
    <row r="66" spans="1:9" x14ac:dyDescent="0.25">
      <c r="A66" s="564" t="s">
        <v>124</v>
      </c>
      <c r="B66" s="564"/>
      <c r="C66" s="564"/>
      <c r="D66" s="564"/>
      <c r="E66" s="564"/>
      <c r="F66" s="564"/>
      <c r="G66" s="564"/>
      <c r="H66" s="564"/>
      <c r="I66" s="564"/>
    </row>
    <row r="67" spans="1:9" ht="18" x14ac:dyDescent="0.25">
      <c r="A67" s="55"/>
      <c r="B67" s="54"/>
      <c r="C67" s="54"/>
      <c r="D67" s="54"/>
      <c r="E67" s="54"/>
      <c r="F67" s="54"/>
      <c r="G67" s="54"/>
      <c r="H67" s="54"/>
      <c r="I67" s="53"/>
    </row>
    <row r="68" spans="1:9" ht="13" x14ac:dyDescent="0.25">
      <c r="A68" s="568" t="s">
        <v>123</v>
      </c>
      <c r="B68" s="568"/>
      <c r="C68" s="568"/>
      <c r="D68" s="568"/>
      <c r="E68" s="568"/>
      <c r="F68" s="568"/>
      <c r="G68" s="568"/>
      <c r="H68" s="568"/>
      <c r="I68" s="568"/>
    </row>
    <row r="69" spans="1:9" ht="14" x14ac:dyDescent="0.25">
      <c r="A69" s="52" t="s">
        <v>76</v>
      </c>
      <c r="B69" s="554" t="s">
        <v>122</v>
      </c>
      <c r="C69" s="554"/>
      <c r="D69" s="554"/>
      <c r="E69" s="554"/>
      <c r="F69" s="554"/>
      <c r="G69" s="554"/>
      <c r="H69" s="179" t="s">
        <v>62</v>
      </c>
      <c r="I69" s="179" t="s">
        <v>16</v>
      </c>
    </row>
    <row r="70" spans="1:9" ht="13" x14ac:dyDescent="0.25">
      <c r="A70" s="50" t="s">
        <v>15</v>
      </c>
      <c r="B70" s="553" t="s">
        <v>121</v>
      </c>
      <c r="C70" s="553"/>
      <c r="D70" s="553"/>
      <c r="E70" s="553"/>
      <c r="F70" s="553"/>
      <c r="G70" s="553"/>
      <c r="H70" s="32">
        <v>0.2</v>
      </c>
      <c r="I70" s="49">
        <f>I42*20%</f>
        <v>121.02600000000001</v>
      </c>
    </row>
    <row r="71" spans="1:9" ht="13" x14ac:dyDescent="0.25">
      <c r="A71" s="50" t="s">
        <v>13</v>
      </c>
      <c r="B71" s="553" t="s">
        <v>120</v>
      </c>
      <c r="C71" s="553"/>
      <c r="D71" s="553"/>
      <c r="E71" s="553"/>
      <c r="F71" s="553"/>
      <c r="G71" s="553"/>
      <c r="H71" s="32"/>
      <c r="I71" s="49"/>
    </row>
    <row r="72" spans="1:9" ht="13" x14ac:dyDescent="0.25">
      <c r="A72" s="50" t="s">
        <v>12</v>
      </c>
      <c r="B72" s="553" t="s">
        <v>119</v>
      </c>
      <c r="C72" s="553"/>
      <c r="D72" s="553"/>
      <c r="E72" s="553"/>
      <c r="F72" s="553"/>
      <c r="G72" s="553"/>
      <c r="H72" s="32"/>
      <c r="I72" s="49"/>
    </row>
    <row r="73" spans="1:9" ht="13" x14ac:dyDescent="0.25">
      <c r="A73" s="50" t="s">
        <v>35</v>
      </c>
      <c r="B73" s="553" t="s">
        <v>118</v>
      </c>
      <c r="C73" s="553"/>
      <c r="D73" s="553"/>
      <c r="E73" s="553"/>
      <c r="F73" s="553"/>
      <c r="G73" s="553"/>
      <c r="H73" s="32"/>
      <c r="I73" s="49"/>
    </row>
    <row r="74" spans="1:9" ht="13" x14ac:dyDescent="0.25">
      <c r="A74" s="50" t="s">
        <v>32</v>
      </c>
      <c r="B74" s="553" t="s">
        <v>117</v>
      </c>
      <c r="C74" s="553"/>
      <c r="D74" s="553"/>
      <c r="E74" s="553"/>
      <c r="F74" s="553"/>
      <c r="G74" s="553"/>
      <c r="H74" s="32"/>
      <c r="I74" s="49"/>
    </row>
    <row r="75" spans="1:9" ht="13" x14ac:dyDescent="0.25">
      <c r="A75" s="50" t="s">
        <v>81</v>
      </c>
      <c r="B75" s="553" t="s">
        <v>116</v>
      </c>
      <c r="C75" s="553"/>
      <c r="D75" s="553"/>
      <c r="E75" s="553"/>
      <c r="F75" s="553"/>
      <c r="G75" s="553"/>
      <c r="H75" s="32">
        <v>0.08</v>
      </c>
      <c r="I75" s="49">
        <f>I42*8%</f>
        <v>48.410400000000003</v>
      </c>
    </row>
    <row r="76" spans="1:9" ht="13" x14ac:dyDescent="0.25">
      <c r="A76" s="50" t="s">
        <v>79</v>
      </c>
      <c r="B76" s="553" t="s">
        <v>115</v>
      </c>
      <c r="C76" s="553"/>
      <c r="D76" s="553"/>
      <c r="E76" s="553"/>
      <c r="F76" s="553"/>
      <c r="G76" s="553"/>
      <c r="H76" s="32">
        <v>0.03</v>
      </c>
      <c r="I76" s="49">
        <f>I42*3%</f>
        <v>18.1539</v>
      </c>
    </row>
    <row r="77" spans="1:9" ht="13" x14ac:dyDescent="0.25">
      <c r="A77" s="50" t="s">
        <v>114</v>
      </c>
      <c r="B77" s="553" t="s">
        <v>113</v>
      </c>
      <c r="C77" s="553"/>
      <c r="D77" s="553"/>
      <c r="E77" s="553"/>
      <c r="F77" s="553"/>
      <c r="G77" s="553"/>
      <c r="H77" s="32"/>
      <c r="I77" s="49"/>
    </row>
    <row r="78" spans="1:9" ht="13" x14ac:dyDescent="0.25">
      <c r="A78" s="578" t="s">
        <v>47</v>
      </c>
      <c r="B78" s="578"/>
      <c r="C78" s="578"/>
      <c r="D78" s="578"/>
      <c r="E78" s="578"/>
      <c r="F78" s="578"/>
      <c r="G78" s="578"/>
      <c r="H78" s="32">
        <f>SUM(H70:H77)</f>
        <v>0.31000000000000005</v>
      </c>
      <c r="I78" s="25">
        <f>SUM(I70:I77)</f>
        <v>187.59030000000001</v>
      </c>
    </row>
    <row r="79" spans="1:9" ht="13" x14ac:dyDescent="0.25">
      <c r="A79" s="181"/>
      <c r="B79" s="47"/>
      <c r="C79" s="47"/>
      <c r="D79" s="47"/>
      <c r="E79" s="47"/>
      <c r="F79" s="47"/>
      <c r="G79" s="47"/>
      <c r="H79" s="46"/>
      <c r="I79" s="45"/>
    </row>
    <row r="80" spans="1:9" ht="13" x14ac:dyDescent="0.25">
      <c r="A80" s="553" t="s">
        <v>112</v>
      </c>
      <c r="B80" s="553"/>
      <c r="C80" s="553"/>
      <c r="D80" s="553"/>
      <c r="E80" s="553"/>
      <c r="F80" s="553"/>
      <c r="G80" s="553"/>
      <c r="H80" s="553"/>
      <c r="I80" s="553"/>
    </row>
    <row r="81" spans="1:9" ht="13" x14ac:dyDescent="0.25">
      <c r="A81" s="560"/>
      <c r="B81" s="560"/>
      <c r="C81" s="560"/>
      <c r="D81" s="560"/>
      <c r="E81" s="560"/>
      <c r="F81" s="560"/>
      <c r="G81" s="560"/>
      <c r="H81" s="560"/>
      <c r="I81" s="560"/>
    </row>
    <row r="82" spans="1:9" ht="14" x14ac:dyDescent="0.25">
      <c r="A82" s="554" t="s">
        <v>111</v>
      </c>
      <c r="B82" s="554"/>
      <c r="C82" s="554"/>
      <c r="D82" s="554"/>
      <c r="E82" s="554"/>
      <c r="F82" s="554"/>
      <c r="G82" s="554"/>
      <c r="H82" s="554"/>
      <c r="I82" s="554"/>
    </row>
    <row r="83" spans="1:9" ht="14" x14ac:dyDescent="0.25">
      <c r="A83" s="178" t="s">
        <v>74</v>
      </c>
      <c r="B83" s="554" t="s">
        <v>110</v>
      </c>
      <c r="C83" s="554"/>
      <c r="D83" s="554"/>
      <c r="E83" s="554"/>
      <c r="F83" s="554"/>
      <c r="G83" s="554"/>
      <c r="H83" s="554"/>
      <c r="I83" s="178" t="s">
        <v>16</v>
      </c>
    </row>
    <row r="84" spans="1:9" ht="13" x14ac:dyDescent="0.25">
      <c r="A84" s="171" t="s">
        <v>15</v>
      </c>
      <c r="B84" s="553" t="s">
        <v>109</v>
      </c>
      <c r="C84" s="553"/>
      <c r="D84" s="553"/>
      <c r="E84" s="553"/>
      <c r="F84" s="553"/>
      <c r="G84" s="553"/>
      <c r="H84" s="553"/>
      <c r="I84" s="25">
        <f>I42*8.33%</f>
        <v>50.407328999999997</v>
      </c>
    </row>
    <row r="85" spans="1:9" ht="13" x14ac:dyDescent="0.25">
      <c r="A85" s="171" t="s">
        <v>13</v>
      </c>
      <c r="B85" s="553" t="s">
        <v>108</v>
      </c>
      <c r="C85" s="553"/>
      <c r="D85" s="553"/>
      <c r="E85" s="553"/>
      <c r="F85" s="553"/>
      <c r="G85" s="553"/>
      <c r="H85" s="553"/>
      <c r="I85" s="44">
        <f>I42*2.78%</f>
        <v>16.822613999999998</v>
      </c>
    </row>
    <row r="86" spans="1:9" ht="13" x14ac:dyDescent="0.25">
      <c r="A86" s="578" t="s">
        <v>80</v>
      </c>
      <c r="B86" s="578"/>
      <c r="C86" s="578"/>
      <c r="D86" s="578"/>
      <c r="E86" s="578"/>
      <c r="F86" s="578"/>
      <c r="G86" s="578"/>
      <c r="H86" s="578"/>
      <c r="I86" s="44">
        <f>SUM(I84:I85)</f>
        <v>67.229942999999992</v>
      </c>
    </row>
    <row r="87" spans="1:9" ht="13" x14ac:dyDescent="0.25">
      <c r="A87" s="171" t="s">
        <v>12</v>
      </c>
      <c r="B87" s="553" t="s">
        <v>107</v>
      </c>
      <c r="C87" s="553"/>
      <c r="D87" s="553"/>
      <c r="E87" s="553"/>
      <c r="F87" s="553"/>
      <c r="G87" s="553"/>
      <c r="H87" s="553"/>
      <c r="I87" s="177">
        <f>ROUND(H78*I86,2)</f>
        <v>20.84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44">
        <f>SUM(I86:I87)</f>
        <v>88.069942999999995</v>
      </c>
    </row>
    <row r="89" spans="1:9" ht="13" x14ac:dyDescent="0.25">
      <c r="A89" s="580"/>
      <c r="B89" s="580"/>
      <c r="C89" s="580"/>
      <c r="D89" s="580"/>
      <c r="E89" s="580"/>
      <c r="F89" s="580"/>
      <c r="G89" s="580"/>
      <c r="H89" s="580"/>
      <c r="I89" s="580"/>
    </row>
    <row r="90" spans="1:9" ht="14" x14ac:dyDescent="0.25">
      <c r="A90" s="554" t="s">
        <v>106</v>
      </c>
      <c r="B90" s="554"/>
      <c r="C90" s="554"/>
      <c r="D90" s="554"/>
      <c r="E90" s="554"/>
      <c r="F90" s="554"/>
      <c r="G90" s="554"/>
      <c r="H90" s="554"/>
      <c r="I90" s="554"/>
    </row>
    <row r="91" spans="1:9" ht="14" x14ac:dyDescent="0.25">
      <c r="A91" s="178" t="s">
        <v>72</v>
      </c>
      <c r="B91" s="581" t="s">
        <v>105</v>
      </c>
      <c r="C91" s="581"/>
      <c r="D91" s="581"/>
      <c r="E91" s="581"/>
      <c r="F91" s="581"/>
      <c r="G91" s="581"/>
      <c r="H91" s="581"/>
      <c r="I91" s="178" t="s">
        <v>16</v>
      </c>
    </row>
    <row r="92" spans="1:9" ht="13" x14ac:dyDescent="0.25">
      <c r="A92" s="171" t="s">
        <v>15</v>
      </c>
      <c r="B92" s="553" t="s">
        <v>105</v>
      </c>
      <c r="C92" s="553"/>
      <c r="D92" s="553"/>
      <c r="E92" s="553"/>
      <c r="F92" s="553"/>
      <c r="G92" s="553"/>
      <c r="H92" s="553"/>
      <c r="I92" s="71">
        <f xml:space="preserve"> I42*0.07%</f>
        <v>0.42359100000000005</v>
      </c>
    </row>
    <row r="93" spans="1:9" ht="13" x14ac:dyDescent="0.25">
      <c r="A93" s="171" t="s">
        <v>13</v>
      </c>
      <c r="B93" s="553" t="s">
        <v>103</v>
      </c>
      <c r="C93" s="553"/>
      <c r="D93" s="553"/>
      <c r="E93" s="553"/>
      <c r="F93" s="553"/>
      <c r="G93" s="553"/>
      <c r="H93" s="553"/>
      <c r="I93" s="25">
        <f>ROUND(H78*I92,2)</f>
        <v>0.13</v>
      </c>
    </row>
    <row r="94" spans="1:9" ht="13" x14ac:dyDescent="0.25">
      <c r="A94" s="578" t="s">
        <v>47</v>
      </c>
      <c r="B94" s="578"/>
      <c r="C94" s="578"/>
      <c r="D94" s="578"/>
      <c r="E94" s="578"/>
      <c r="F94" s="578"/>
      <c r="G94" s="578"/>
      <c r="H94" s="578"/>
      <c r="I94" s="25">
        <f>SUM(I92:I93)</f>
        <v>0.55359100000000006</v>
      </c>
    </row>
    <row r="95" spans="1:9" ht="14" x14ac:dyDescent="0.25">
      <c r="A95" s="581" t="s">
        <v>102</v>
      </c>
      <c r="B95" s="581"/>
      <c r="C95" s="581"/>
      <c r="D95" s="581"/>
      <c r="E95" s="581"/>
      <c r="F95" s="581"/>
      <c r="G95" s="581"/>
      <c r="H95" s="581"/>
      <c r="I95" s="581"/>
    </row>
    <row r="96" spans="1:9" ht="14" x14ac:dyDescent="0.25">
      <c r="A96" s="178" t="s">
        <v>70</v>
      </c>
      <c r="B96" s="581" t="s">
        <v>101</v>
      </c>
      <c r="C96" s="581"/>
      <c r="D96" s="581"/>
      <c r="E96" s="581"/>
      <c r="F96" s="581"/>
      <c r="G96" s="581"/>
      <c r="H96" s="581"/>
      <c r="I96" s="178" t="s">
        <v>16</v>
      </c>
    </row>
    <row r="97" spans="1:9" ht="13" x14ac:dyDescent="0.25">
      <c r="A97" s="171" t="s">
        <v>15</v>
      </c>
      <c r="B97" s="577" t="s">
        <v>100</v>
      </c>
      <c r="C97" s="577"/>
      <c r="D97" s="577"/>
      <c r="E97" s="577"/>
      <c r="F97" s="577"/>
      <c r="G97" s="577"/>
      <c r="H97" s="577"/>
      <c r="I97" s="72">
        <f>I42*0.42%</f>
        <v>2.5415459999999999</v>
      </c>
    </row>
    <row r="98" spans="1:9" ht="13" x14ac:dyDescent="0.25">
      <c r="A98" s="171" t="s">
        <v>13</v>
      </c>
      <c r="B98" s="577" t="s">
        <v>99</v>
      </c>
      <c r="C98" s="577"/>
      <c r="D98" s="577"/>
      <c r="E98" s="577"/>
      <c r="F98" s="577"/>
      <c r="G98" s="577"/>
      <c r="H98" s="577"/>
      <c r="I98" s="25">
        <f>I42*0.03%</f>
        <v>0.18153899999999998</v>
      </c>
    </row>
    <row r="99" spans="1:9" ht="13" x14ac:dyDescent="0.25">
      <c r="A99" s="171" t="s">
        <v>98</v>
      </c>
      <c r="B99" s="577" t="s">
        <v>97</v>
      </c>
      <c r="C99" s="577"/>
      <c r="D99" s="577"/>
      <c r="E99" s="577"/>
      <c r="F99" s="577"/>
      <c r="G99" s="577"/>
      <c r="H99" s="577"/>
      <c r="I99" s="25">
        <f>ROUND((0.08*0.4*0.05)*I42,2)</f>
        <v>0.97</v>
      </c>
    </row>
    <row r="100" spans="1:9" ht="13" x14ac:dyDescent="0.25">
      <c r="A100" s="171" t="s">
        <v>96</v>
      </c>
      <c r="B100" s="553" t="s">
        <v>95</v>
      </c>
      <c r="C100" s="553"/>
      <c r="D100" s="553"/>
      <c r="E100" s="553"/>
      <c r="F100" s="553"/>
      <c r="G100" s="553"/>
      <c r="H100" s="553"/>
      <c r="I100" s="71">
        <f>ROUND((1*0.08*0.1*0.05)*I42,2)</f>
        <v>0.24</v>
      </c>
    </row>
    <row r="101" spans="1:9" ht="13" x14ac:dyDescent="0.25">
      <c r="A101" s="171" t="s">
        <v>35</v>
      </c>
      <c r="B101" s="553" t="s">
        <v>190</v>
      </c>
      <c r="C101" s="553"/>
      <c r="D101" s="553"/>
      <c r="E101" s="553"/>
      <c r="F101" s="553"/>
      <c r="G101" s="553"/>
      <c r="H101" s="553"/>
      <c r="I101" s="25">
        <f xml:space="preserve"> I42*1.94%</f>
        <v>11.739522000000001</v>
      </c>
    </row>
    <row r="102" spans="1:9" ht="13" x14ac:dyDescent="0.25">
      <c r="A102" s="171" t="s">
        <v>32</v>
      </c>
      <c r="B102" s="577" t="s">
        <v>93</v>
      </c>
      <c r="C102" s="577"/>
      <c r="D102" s="577"/>
      <c r="E102" s="577"/>
      <c r="F102" s="577"/>
      <c r="G102" s="577"/>
      <c r="H102" s="577"/>
      <c r="I102" s="25">
        <f>I101*36.8%</f>
        <v>4.3201440959999999</v>
      </c>
    </row>
    <row r="103" spans="1:9" ht="13" x14ac:dyDescent="0.25">
      <c r="A103" s="171" t="s">
        <v>92</v>
      </c>
      <c r="B103" s="577" t="s">
        <v>91</v>
      </c>
      <c r="C103" s="577"/>
      <c r="D103" s="577"/>
      <c r="E103" s="577"/>
      <c r="F103" s="577"/>
      <c r="G103" s="577"/>
      <c r="H103" s="577"/>
      <c r="I103" s="25">
        <f>ROUND(1*0.08*0.4*I42,2)</f>
        <v>19.36</v>
      </c>
    </row>
    <row r="104" spans="1:9" ht="13" x14ac:dyDescent="0.25">
      <c r="A104" s="171" t="s">
        <v>90</v>
      </c>
      <c r="B104" s="553" t="s">
        <v>89</v>
      </c>
      <c r="C104" s="553"/>
      <c r="D104" s="553"/>
      <c r="E104" s="553"/>
      <c r="F104" s="553"/>
      <c r="G104" s="553"/>
      <c r="H104" s="553"/>
      <c r="I104" s="25">
        <f>ROUND(1*0.08*0.1*I42,2)</f>
        <v>4.84</v>
      </c>
    </row>
    <row r="105" spans="1:9" ht="13" x14ac:dyDescent="0.25">
      <c r="A105" s="578" t="s">
        <v>47</v>
      </c>
      <c r="B105" s="578"/>
      <c r="C105" s="578"/>
      <c r="D105" s="578"/>
      <c r="E105" s="578"/>
      <c r="F105" s="578"/>
      <c r="G105" s="578"/>
      <c r="H105" s="578"/>
      <c r="I105" s="25">
        <f>SUM(I97:I104)</f>
        <v>44.192751095999995</v>
      </c>
    </row>
    <row r="106" spans="1:9" ht="14" x14ac:dyDescent="0.25">
      <c r="A106" s="554" t="s">
        <v>88</v>
      </c>
      <c r="B106" s="554"/>
      <c r="C106" s="554"/>
      <c r="D106" s="554"/>
      <c r="E106" s="554"/>
      <c r="F106" s="554"/>
      <c r="G106" s="554"/>
      <c r="H106" s="554"/>
      <c r="I106" s="554"/>
    </row>
    <row r="107" spans="1:9" ht="14" x14ac:dyDescent="0.3">
      <c r="A107" s="41" t="s">
        <v>68</v>
      </c>
      <c r="B107" s="581" t="s">
        <v>87</v>
      </c>
      <c r="C107" s="581"/>
      <c r="D107" s="581"/>
      <c r="E107" s="581"/>
      <c r="F107" s="581"/>
      <c r="G107" s="581"/>
      <c r="H107" s="581"/>
      <c r="I107" s="41" t="s">
        <v>16</v>
      </c>
    </row>
    <row r="108" spans="1:9" ht="13" x14ac:dyDescent="0.3">
      <c r="A108" s="169" t="s">
        <v>15</v>
      </c>
      <c r="B108" s="577" t="s">
        <v>86</v>
      </c>
      <c r="C108" s="577"/>
      <c r="D108" s="577"/>
      <c r="E108" s="577"/>
      <c r="F108" s="577"/>
      <c r="G108" s="577"/>
      <c r="H108" s="577"/>
      <c r="I108" s="25">
        <f>I42*8.33%</f>
        <v>50.407328999999997</v>
      </c>
    </row>
    <row r="109" spans="1:9" ht="13" x14ac:dyDescent="0.3">
      <c r="A109" s="169" t="s">
        <v>13</v>
      </c>
      <c r="B109" s="577" t="s">
        <v>191</v>
      </c>
      <c r="C109" s="577"/>
      <c r="D109" s="577"/>
      <c r="E109" s="577"/>
      <c r="F109" s="577"/>
      <c r="G109" s="577"/>
      <c r="H109" s="577"/>
      <c r="I109" s="40">
        <f>I42*1%</f>
        <v>6.0513000000000003</v>
      </c>
    </row>
    <row r="110" spans="1:9" ht="13" x14ac:dyDescent="0.3">
      <c r="A110" s="169" t="s">
        <v>12</v>
      </c>
      <c r="B110" s="577" t="s">
        <v>180</v>
      </c>
      <c r="C110" s="577"/>
      <c r="D110" s="577"/>
      <c r="E110" s="577"/>
      <c r="F110" s="577"/>
      <c r="G110" s="577"/>
      <c r="H110" s="577"/>
      <c r="I110" s="40">
        <f>I42*0.02%</f>
        <v>0.12102600000000001</v>
      </c>
    </row>
    <row r="111" spans="1:9" ht="13" x14ac:dyDescent="0.3">
      <c r="A111" s="169" t="s">
        <v>35</v>
      </c>
      <c r="B111" s="577" t="s">
        <v>192</v>
      </c>
      <c r="C111" s="577"/>
      <c r="D111" s="577"/>
      <c r="E111" s="577"/>
      <c r="F111" s="577"/>
      <c r="G111" s="577"/>
      <c r="H111" s="577"/>
      <c r="I111" s="40">
        <f>I42*0.05%</f>
        <v>0.30256500000000003</v>
      </c>
    </row>
    <row r="112" spans="1:9" ht="13" x14ac:dyDescent="0.3">
      <c r="A112" s="169" t="s">
        <v>32</v>
      </c>
      <c r="B112" s="577" t="s">
        <v>193</v>
      </c>
      <c r="C112" s="577"/>
      <c r="D112" s="577"/>
      <c r="E112" s="577"/>
      <c r="F112" s="577"/>
      <c r="G112" s="577"/>
      <c r="H112" s="577"/>
      <c r="I112" s="37">
        <f>I42*0.28%</f>
        <v>1.6943640000000002</v>
      </c>
    </row>
    <row r="113" spans="1:9" ht="13" x14ac:dyDescent="0.3">
      <c r="A113" s="169" t="s">
        <v>81</v>
      </c>
      <c r="B113" s="577" t="s">
        <v>65</v>
      </c>
      <c r="C113" s="577"/>
      <c r="D113" s="577"/>
      <c r="E113" s="577"/>
      <c r="F113" s="577"/>
      <c r="G113" s="577"/>
      <c r="H113" s="577"/>
      <c r="I113" s="37"/>
    </row>
    <row r="114" spans="1:9" ht="13" x14ac:dyDescent="0.3">
      <c r="A114" s="578" t="s">
        <v>80</v>
      </c>
      <c r="B114" s="578"/>
      <c r="C114" s="578"/>
      <c r="D114" s="578"/>
      <c r="E114" s="578"/>
      <c r="F114" s="578"/>
      <c r="G114" s="578"/>
      <c r="H114" s="578"/>
      <c r="I114" s="37">
        <f>SUM(I108:I113)</f>
        <v>58.576583999999997</v>
      </c>
    </row>
    <row r="115" spans="1:9" ht="13" x14ac:dyDescent="0.3">
      <c r="A115" s="172" t="s">
        <v>79</v>
      </c>
      <c r="B115" s="577" t="s">
        <v>78</v>
      </c>
      <c r="C115" s="577"/>
      <c r="D115" s="577"/>
      <c r="E115" s="577"/>
      <c r="F115" s="577"/>
      <c r="G115" s="577"/>
      <c r="H115" s="577"/>
      <c r="I115" s="37">
        <f>ROUND(H78*I114,2)</f>
        <v>18.16</v>
      </c>
    </row>
    <row r="116" spans="1:9" ht="13" x14ac:dyDescent="0.25">
      <c r="A116" s="578" t="s">
        <v>47</v>
      </c>
      <c r="B116" s="578"/>
      <c r="C116" s="578"/>
      <c r="D116" s="578"/>
      <c r="E116" s="578"/>
      <c r="F116" s="578"/>
      <c r="G116" s="578"/>
      <c r="H116" s="578"/>
      <c r="I116" s="25">
        <f>SUM(I114:I115)</f>
        <v>76.736583999999993</v>
      </c>
    </row>
    <row r="117" spans="1:9" ht="14" x14ac:dyDescent="0.25">
      <c r="A117" s="581" t="s">
        <v>77</v>
      </c>
      <c r="B117" s="581"/>
      <c r="C117" s="581"/>
      <c r="D117" s="581"/>
      <c r="E117" s="581"/>
      <c r="F117" s="581"/>
      <c r="G117" s="581"/>
      <c r="H117" s="581"/>
      <c r="I117" s="581"/>
    </row>
    <row r="118" spans="1:9" ht="14" x14ac:dyDescent="0.25">
      <c r="A118" s="178">
        <v>4</v>
      </c>
      <c r="B118" s="554" t="s">
        <v>34</v>
      </c>
      <c r="C118" s="554"/>
      <c r="D118" s="554"/>
      <c r="E118" s="554"/>
      <c r="F118" s="554"/>
      <c r="G118" s="554"/>
      <c r="H118" s="554"/>
      <c r="I118" s="178" t="s">
        <v>16</v>
      </c>
    </row>
    <row r="119" spans="1:9" ht="13" x14ac:dyDescent="0.25">
      <c r="A119" s="171" t="s">
        <v>76</v>
      </c>
      <c r="B119" s="553" t="s">
        <v>75</v>
      </c>
      <c r="C119" s="553"/>
      <c r="D119" s="553"/>
      <c r="E119" s="553"/>
      <c r="F119" s="553"/>
      <c r="G119" s="553"/>
      <c r="H119" s="553"/>
      <c r="I119" s="25">
        <f>I78</f>
        <v>187.59030000000001</v>
      </c>
    </row>
    <row r="120" spans="1:9" ht="13" x14ac:dyDescent="0.25">
      <c r="A120" s="171" t="s">
        <v>74</v>
      </c>
      <c r="B120" s="553" t="s">
        <v>73</v>
      </c>
      <c r="C120" s="553"/>
      <c r="D120" s="553"/>
      <c r="E120" s="553"/>
      <c r="F120" s="553"/>
      <c r="G120" s="553"/>
      <c r="H120" s="553"/>
      <c r="I120" s="25">
        <f>I88</f>
        <v>88.069942999999995</v>
      </c>
    </row>
    <row r="121" spans="1:9" ht="13" x14ac:dyDescent="0.25">
      <c r="A121" s="171" t="s">
        <v>72</v>
      </c>
      <c r="B121" s="553" t="s">
        <v>71</v>
      </c>
      <c r="C121" s="553"/>
      <c r="D121" s="553"/>
      <c r="E121" s="553"/>
      <c r="F121" s="553"/>
      <c r="G121" s="553"/>
      <c r="H121" s="553"/>
      <c r="I121" s="25">
        <f>I94</f>
        <v>0.55359100000000006</v>
      </c>
    </row>
    <row r="122" spans="1:9" ht="13" x14ac:dyDescent="0.25">
      <c r="A122" s="171" t="s">
        <v>70</v>
      </c>
      <c r="B122" s="553" t="s">
        <v>69</v>
      </c>
      <c r="C122" s="553"/>
      <c r="D122" s="553"/>
      <c r="E122" s="553"/>
      <c r="F122" s="553"/>
      <c r="G122" s="553"/>
      <c r="H122" s="553"/>
      <c r="I122" s="25">
        <f>I105</f>
        <v>44.192751095999995</v>
      </c>
    </row>
    <row r="123" spans="1:9" ht="13" x14ac:dyDescent="0.25">
      <c r="A123" s="171" t="s">
        <v>68</v>
      </c>
      <c r="B123" s="553" t="s">
        <v>67</v>
      </c>
      <c r="C123" s="553"/>
      <c r="D123" s="553"/>
      <c r="E123" s="553"/>
      <c r="F123" s="553"/>
      <c r="G123" s="553"/>
      <c r="H123" s="553"/>
      <c r="I123" s="25">
        <f>I116</f>
        <v>76.736583999999993</v>
      </c>
    </row>
    <row r="124" spans="1:9" ht="13" x14ac:dyDescent="0.25">
      <c r="A124" s="171" t="s">
        <v>66</v>
      </c>
      <c r="B124" s="553" t="s">
        <v>65</v>
      </c>
      <c r="C124" s="553"/>
      <c r="D124" s="553"/>
      <c r="E124" s="553"/>
      <c r="F124" s="553"/>
      <c r="G124" s="553"/>
      <c r="H124" s="553"/>
      <c r="I124" s="25"/>
    </row>
    <row r="125" spans="1:9" ht="13" x14ac:dyDescent="0.25">
      <c r="A125" s="578" t="s">
        <v>47</v>
      </c>
      <c r="B125" s="578"/>
      <c r="C125" s="578"/>
      <c r="D125" s="578"/>
      <c r="E125" s="578"/>
      <c r="F125" s="578"/>
      <c r="G125" s="578"/>
      <c r="H125" s="578"/>
      <c r="I125" s="25">
        <f>SUM(I119:I124)</f>
        <v>397.14316909600001</v>
      </c>
    </row>
    <row r="126" spans="1:9" ht="13" x14ac:dyDescent="0.25">
      <c r="A126" s="560" t="s">
        <v>64</v>
      </c>
      <c r="B126" s="560"/>
      <c r="C126" s="560"/>
      <c r="D126" s="560"/>
      <c r="E126" s="560"/>
      <c r="F126" s="560"/>
      <c r="G126" s="560"/>
      <c r="H126" s="560"/>
      <c r="I126" s="560"/>
    </row>
    <row r="127" spans="1:9" ht="14" x14ac:dyDescent="0.25">
      <c r="A127" s="178">
        <v>5</v>
      </c>
      <c r="B127" s="581" t="s">
        <v>63</v>
      </c>
      <c r="C127" s="581"/>
      <c r="D127" s="581"/>
      <c r="E127" s="581"/>
      <c r="F127" s="581"/>
      <c r="G127" s="581"/>
      <c r="H127" s="178" t="s">
        <v>62</v>
      </c>
      <c r="I127" s="34" t="s">
        <v>16</v>
      </c>
    </row>
    <row r="128" spans="1:9" ht="13" x14ac:dyDescent="0.25">
      <c r="A128" s="624" t="s">
        <v>61</v>
      </c>
      <c r="B128" s="624"/>
      <c r="C128" s="624"/>
      <c r="D128" s="624"/>
      <c r="E128" s="624"/>
      <c r="F128" s="624"/>
      <c r="G128" s="624"/>
      <c r="H128" s="33" t="s">
        <v>49</v>
      </c>
      <c r="I128" s="23">
        <f>SUM(I42+I54+I64+I125)</f>
        <v>1258.4031690960001</v>
      </c>
    </row>
    <row r="129" spans="1:9" ht="13" x14ac:dyDescent="0.25">
      <c r="A129" s="171" t="s">
        <v>15</v>
      </c>
      <c r="B129" s="574" t="s">
        <v>60</v>
      </c>
      <c r="C129" s="622"/>
      <c r="D129" s="622"/>
      <c r="E129" s="622"/>
      <c r="F129" s="622"/>
      <c r="G129" s="623"/>
      <c r="H129" s="32"/>
      <c r="I129" s="25">
        <v>100</v>
      </c>
    </row>
    <row r="130" spans="1:9" ht="13" x14ac:dyDescent="0.25">
      <c r="A130" s="624" t="s">
        <v>59</v>
      </c>
      <c r="B130" s="624"/>
      <c r="C130" s="624"/>
      <c r="D130" s="624"/>
      <c r="E130" s="624"/>
      <c r="F130" s="624"/>
      <c r="G130" s="624"/>
      <c r="H130" s="31" t="s">
        <v>49</v>
      </c>
      <c r="I130" s="23">
        <f>SUM(I42+I54+I64+I125+I129)</f>
        <v>1358.4031690960001</v>
      </c>
    </row>
    <row r="131" spans="1:9" ht="13" x14ac:dyDescent="0.25">
      <c r="A131" s="171" t="s">
        <v>13</v>
      </c>
      <c r="B131" s="574" t="s">
        <v>58</v>
      </c>
      <c r="C131" s="622"/>
      <c r="D131" s="622"/>
      <c r="E131" s="622"/>
      <c r="F131" s="622"/>
      <c r="G131" s="623"/>
      <c r="H131" s="32"/>
      <c r="I131" s="25">
        <v>141.47999999999999</v>
      </c>
    </row>
    <row r="132" spans="1:9" ht="13" x14ac:dyDescent="0.25">
      <c r="A132" s="624" t="s">
        <v>57</v>
      </c>
      <c r="B132" s="624"/>
      <c r="C132" s="624"/>
      <c r="D132" s="624"/>
      <c r="E132" s="624"/>
      <c r="F132" s="624"/>
      <c r="G132" s="624"/>
      <c r="H132" s="31" t="s">
        <v>49</v>
      </c>
      <c r="I132" s="23">
        <f>SUM(I42+I54+I64+I125+I129+I131)</f>
        <v>1499.8831690960001</v>
      </c>
    </row>
    <row r="133" spans="1:9" ht="13" x14ac:dyDescent="0.25">
      <c r="A133" s="171" t="s">
        <v>12</v>
      </c>
      <c r="B133" s="577" t="s">
        <v>56</v>
      </c>
      <c r="C133" s="577"/>
      <c r="D133" s="577"/>
      <c r="E133" s="577"/>
      <c r="F133" s="577"/>
      <c r="G133" s="577"/>
      <c r="H133" s="30" t="s">
        <v>49</v>
      </c>
      <c r="I133" s="28"/>
    </row>
    <row r="134" spans="1:9" ht="13" x14ac:dyDescent="0.25">
      <c r="A134" s="171"/>
      <c r="B134" s="577" t="s">
        <v>55</v>
      </c>
      <c r="C134" s="577"/>
      <c r="D134" s="577"/>
      <c r="E134" s="577"/>
      <c r="F134" s="577"/>
      <c r="G134" s="577"/>
      <c r="H134" s="30" t="s">
        <v>49</v>
      </c>
      <c r="I134" s="28" t="s">
        <v>49</v>
      </c>
    </row>
    <row r="135" spans="1:9" ht="13" x14ac:dyDescent="0.25">
      <c r="A135" s="171"/>
      <c r="B135" s="625" t="s">
        <v>234</v>
      </c>
      <c r="C135" s="583"/>
      <c r="D135" s="583"/>
      <c r="E135" s="583"/>
      <c r="F135" s="583"/>
      <c r="G135" s="583"/>
      <c r="H135" s="26">
        <v>1.95E-2</v>
      </c>
      <c r="I135" s="25">
        <v>31.68</v>
      </c>
    </row>
    <row r="136" spans="1:9" ht="13" x14ac:dyDescent="0.25">
      <c r="A136" s="171"/>
      <c r="B136" s="625" t="s">
        <v>235</v>
      </c>
      <c r="C136" s="583"/>
      <c r="D136" s="583"/>
      <c r="E136" s="583"/>
      <c r="F136" s="583"/>
      <c r="G136" s="583"/>
      <c r="H136" s="26">
        <v>2.3999999999999998E-3</v>
      </c>
      <c r="I136" s="25">
        <f>I158*H136</f>
        <v>3.8999999999999995</v>
      </c>
    </row>
    <row r="137" spans="1:9" ht="13" x14ac:dyDescent="0.25">
      <c r="A137" s="171"/>
      <c r="B137" s="582" t="s">
        <v>236</v>
      </c>
      <c r="C137" s="582"/>
      <c r="D137" s="582"/>
      <c r="E137" s="582"/>
      <c r="F137" s="582"/>
      <c r="G137" s="582"/>
      <c r="H137" s="29">
        <v>2.01E-2</v>
      </c>
      <c r="I137" s="28">
        <f>I158*H137</f>
        <v>32.662500000000001</v>
      </c>
    </row>
    <row r="138" spans="1:9" ht="13" x14ac:dyDescent="0.25">
      <c r="A138" s="171"/>
      <c r="B138" s="584" t="s">
        <v>51</v>
      </c>
      <c r="C138" s="584"/>
      <c r="D138" s="584"/>
      <c r="E138" s="584"/>
      <c r="F138" s="584"/>
      <c r="G138" s="584"/>
      <c r="H138" s="29" t="s">
        <v>49</v>
      </c>
      <c r="I138" s="28" t="s">
        <v>49</v>
      </c>
    </row>
    <row r="139" spans="1:9" ht="13" x14ac:dyDescent="0.25">
      <c r="A139" s="171"/>
      <c r="B139" s="573" t="s">
        <v>50</v>
      </c>
      <c r="C139" s="573"/>
      <c r="D139" s="573"/>
      <c r="E139" s="573"/>
      <c r="F139" s="573"/>
      <c r="G139" s="573"/>
      <c r="H139" s="29" t="s">
        <v>49</v>
      </c>
      <c r="I139" s="28" t="s">
        <v>49</v>
      </c>
    </row>
    <row r="140" spans="1:9" ht="13" x14ac:dyDescent="0.25">
      <c r="A140" s="171"/>
      <c r="B140" s="625" t="s">
        <v>228</v>
      </c>
      <c r="C140" s="583"/>
      <c r="D140" s="583"/>
      <c r="E140" s="583"/>
      <c r="F140" s="583"/>
      <c r="G140" s="583"/>
      <c r="H140" s="26">
        <v>3.5000000000000003E-2</v>
      </c>
      <c r="I140" s="25">
        <f>I158*H140</f>
        <v>56.875000000000007</v>
      </c>
    </row>
    <row r="141" spans="1:9" ht="13" x14ac:dyDescent="0.25">
      <c r="A141" s="578" t="s">
        <v>248</v>
      </c>
      <c r="B141" s="578"/>
      <c r="C141" s="578"/>
      <c r="D141" s="578"/>
      <c r="E141" s="578"/>
      <c r="F141" s="578"/>
      <c r="G141" s="578"/>
      <c r="H141" s="578"/>
      <c r="I141" s="25">
        <f>I143+I129+I131</f>
        <v>366.59749999999997</v>
      </c>
    </row>
    <row r="142" spans="1:9" ht="13" x14ac:dyDescent="0.25">
      <c r="A142" s="578"/>
      <c r="B142" s="578"/>
      <c r="C142" s="578"/>
      <c r="D142" s="578"/>
      <c r="E142" s="578"/>
      <c r="F142" s="578"/>
      <c r="G142" s="578"/>
      <c r="H142" s="578"/>
      <c r="I142" s="578"/>
    </row>
    <row r="143" spans="1:9" ht="13" x14ac:dyDescent="0.25">
      <c r="A143" s="589" t="s">
        <v>46</v>
      </c>
      <c r="B143" s="589"/>
      <c r="C143" s="589"/>
      <c r="D143" s="589"/>
      <c r="E143" s="589"/>
      <c r="F143" s="589"/>
      <c r="G143" s="589"/>
      <c r="H143" s="24">
        <f>SUM(H135:H140)</f>
        <v>7.6999999999999999E-2</v>
      </c>
      <c r="I143" s="23">
        <f>SUM(I135:I140)</f>
        <v>125.11750000000001</v>
      </c>
    </row>
    <row r="144" spans="1:9" x14ac:dyDescent="0.25">
      <c r="A144" s="590" t="s">
        <v>45</v>
      </c>
      <c r="B144" s="590"/>
      <c r="C144" s="591" t="s">
        <v>44</v>
      </c>
      <c r="D144" s="591"/>
      <c r="E144" s="591"/>
      <c r="F144" s="591"/>
      <c r="G144" s="591"/>
      <c r="H144" s="591"/>
      <c r="I144" s="591"/>
    </row>
    <row r="145" spans="1:9" x14ac:dyDescent="0.25">
      <c r="A145" s="590"/>
      <c r="B145" s="590"/>
      <c r="C145" s="592" t="s">
        <v>43</v>
      </c>
      <c r="D145" s="592"/>
      <c r="E145" s="592"/>
      <c r="F145" s="592"/>
      <c r="G145" s="592"/>
      <c r="H145" s="592"/>
      <c r="I145" s="592"/>
    </row>
    <row r="146" spans="1:9" x14ac:dyDescent="0.25">
      <c r="A146" s="590"/>
      <c r="B146" s="590"/>
      <c r="C146" s="593" t="s">
        <v>42</v>
      </c>
      <c r="D146" s="593"/>
      <c r="E146" s="593"/>
      <c r="F146" s="593"/>
      <c r="G146" s="593"/>
      <c r="H146" s="593"/>
      <c r="I146" s="593"/>
    </row>
    <row r="147" spans="1:9" x14ac:dyDescent="0.25">
      <c r="A147" s="585"/>
      <c r="B147" s="585"/>
      <c r="C147" s="585"/>
      <c r="D147" s="585"/>
      <c r="E147" s="585"/>
      <c r="F147" s="585"/>
      <c r="G147" s="585"/>
      <c r="H147" s="585"/>
      <c r="I147" s="585"/>
    </row>
    <row r="148" spans="1:9" ht="13" x14ac:dyDescent="0.25">
      <c r="A148" s="553" t="s">
        <v>41</v>
      </c>
      <c r="B148" s="553"/>
      <c r="C148" s="553"/>
      <c r="D148" s="553"/>
      <c r="E148" s="553"/>
      <c r="F148" s="553"/>
      <c r="G148" s="553"/>
      <c r="H148" s="553"/>
      <c r="I148" s="553"/>
    </row>
    <row r="149" spans="1:9" ht="13" x14ac:dyDescent="0.25">
      <c r="A149" s="578"/>
      <c r="B149" s="578"/>
      <c r="C149" s="578"/>
      <c r="D149" s="578"/>
      <c r="E149" s="578"/>
      <c r="F149" s="578"/>
      <c r="G149" s="578"/>
      <c r="H149" s="578"/>
      <c r="I149" s="578"/>
    </row>
    <row r="150" spans="1:9" ht="15.5" x14ac:dyDescent="0.25">
      <c r="A150" s="586" t="s">
        <v>40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14" x14ac:dyDescent="0.25">
      <c r="A151" s="587" t="s">
        <v>39</v>
      </c>
      <c r="B151" s="587"/>
      <c r="C151" s="587"/>
      <c r="D151" s="587"/>
      <c r="E151" s="587"/>
      <c r="F151" s="587"/>
      <c r="G151" s="587"/>
      <c r="H151" s="587"/>
      <c r="I151" s="170" t="s">
        <v>16</v>
      </c>
    </row>
    <row r="152" spans="1:9" ht="13" x14ac:dyDescent="0.25">
      <c r="A152" s="174" t="s">
        <v>15</v>
      </c>
      <c r="B152" s="588" t="s">
        <v>38</v>
      </c>
      <c r="C152" s="588"/>
      <c r="D152" s="588"/>
      <c r="E152" s="588"/>
      <c r="F152" s="588"/>
      <c r="G152" s="588"/>
      <c r="H152" s="588"/>
      <c r="I152" s="20">
        <f>I42</f>
        <v>605.13</v>
      </c>
    </row>
    <row r="153" spans="1:9" ht="13" x14ac:dyDescent="0.25">
      <c r="A153" s="174" t="s">
        <v>13</v>
      </c>
      <c r="B153" s="588" t="s">
        <v>37</v>
      </c>
      <c r="C153" s="588"/>
      <c r="D153" s="588"/>
      <c r="E153" s="588"/>
      <c r="F153" s="588"/>
      <c r="G153" s="588"/>
      <c r="H153" s="588"/>
      <c r="I153" s="20">
        <f>I54</f>
        <v>251.13</v>
      </c>
    </row>
    <row r="154" spans="1:9" ht="13" x14ac:dyDescent="0.25">
      <c r="A154" s="174" t="s">
        <v>12</v>
      </c>
      <c r="B154" s="588" t="s">
        <v>36</v>
      </c>
      <c r="C154" s="588"/>
      <c r="D154" s="588"/>
      <c r="E154" s="588"/>
      <c r="F154" s="588"/>
      <c r="G154" s="588"/>
      <c r="H154" s="588"/>
      <c r="I154" s="20">
        <f>I64</f>
        <v>5</v>
      </c>
    </row>
    <row r="155" spans="1:9" ht="13" x14ac:dyDescent="0.25">
      <c r="A155" s="174" t="s">
        <v>35</v>
      </c>
      <c r="B155" s="588" t="s">
        <v>34</v>
      </c>
      <c r="C155" s="588"/>
      <c r="D155" s="588"/>
      <c r="E155" s="588"/>
      <c r="F155" s="588"/>
      <c r="G155" s="588"/>
      <c r="H155" s="588"/>
      <c r="I155" s="20">
        <f>I125</f>
        <v>397.14316909600001</v>
      </c>
    </row>
    <row r="156" spans="1:9" ht="13" x14ac:dyDescent="0.25">
      <c r="A156" s="598" t="s">
        <v>33</v>
      </c>
      <c r="B156" s="598"/>
      <c r="C156" s="598"/>
      <c r="D156" s="598"/>
      <c r="E156" s="598"/>
      <c r="F156" s="598"/>
      <c r="G156" s="598"/>
      <c r="H156" s="598"/>
      <c r="I156" s="20">
        <f>SUM(I152:I155)</f>
        <v>1258.4031690960001</v>
      </c>
    </row>
    <row r="157" spans="1:9" ht="13" x14ac:dyDescent="0.25">
      <c r="A157" s="21" t="s">
        <v>32</v>
      </c>
      <c r="B157" s="588" t="s">
        <v>31</v>
      </c>
      <c r="C157" s="588"/>
      <c r="D157" s="588"/>
      <c r="E157" s="588"/>
      <c r="F157" s="588"/>
      <c r="G157" s="588"/>
      <c r="H157" s="588"/>
      <c r="I157" s="20">
        <f>I141</f>
        <v>366.59749999999997</v>
      </c>
    </row>
    <row r="158" spans="1:9" ht="13" x14ac:dyDescent="0.25">
      <c r="A158" s="598" t="s">
        <v>30</v>
      </c>
      <c r="B158" s="598"/>
      <c r="C158" s="598"/>
      <c r="D158" s="598"/>
      <c r="E158" s="598"/>
      <c r="F158" s="598"/>
      <c r="G158" s="598"/>
      <c r="H158" s="598"/>
      <c r="I158" s="20">
        <v>1625</v>
      </c>
    </row>
    <row r="159" spans="1:9" ht="14.5" x14ac:dyDescent="0.25">
      <c r="A159" s="594" t="s">
        <v>29</v>
      </c>
      <c r="B159" s="594"/>
      <c r="C159" s="594"/>
      <c r="D159" s="594"/>
      <c r="E159" s="594"/>
      <c r="F159" s="594"/>
      <c r="G159" s="594"/>
      <c r="H159" s="594"/>
      <c r="I159" s="594"/>
    </row>
    <row r="160" spans="1:9" ht="15.5" x14ac:dyDescent="0.25">
      <c r="A160" s="586" t="s">
        <v>28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69" x14ac:dyDescent="0.25">
      <c r="A161" s="595" t="s">
        <v>27</v>
      </c>
      <c r="B161" s="595"/>
      <c r="C161" s="580" t="s">
        <v>26</v>
      </c>
      <c r="D161" s="580"/>
      <c r="E161" s="19" t="s">
        <v>25</v>
      </c>
      <c r="F161" s="580" t="s">
        <v>24</v>
      </c>
      <c r="G161" s="580"/>
      <c r="H161" s="170" t="s">
        <v>23</v>
      </c>
      <c r="I161" s="170" t="s">
        <v>22</v>
      </c>
    </row>
    <row r="162" spans="1:9" x14ac:dyDescent="0.25">
      <c r="A162" s="621" t="s">
        <v>241</v>
      </c>
      <c r="B162" s="596"/>
      <c r="C162" s="619">
        <v>1625</v>
      </c>
      <c r="D162" s="597"/>
      <c r="E162" s="18">
        <v>2</v>
      </c>
      <c r="F162" s="619">
        <v>1625</v>
      </c>
      <c r="G162" s="597"/>
      <c r="H162" s="16">
        <v>1</v>
      </c>
      <c r="I162" s="175">
        <v>1625</v>
      </c>
    </row>
    <row r="163" spans="1:9" ht="13" x14ac:dyDescent="0.25">
      <c r="A163" s="603" t="s">
        <v>20</v>
      </c>
      <c r="B163" s="603"/>
      <c r="C163" s="603"/>
      <c r="D163" s="603"/>
      <c r="E163" s="603"/>
      <c r="F163" s="603"/>
      <c r="G163" s="603"/>
      <c r="H163" s="603"/>
      <c r="I163" s="175">
        <v>1625</v>
      </c>
    </row>
    <row r="164" spans="1:9" ht="15.5" x14ac:dyDescent="0.25">
      <c r="A164" s="586" t="s">
        <v>19</v>
      </c>
      <c r="B164" s="586"/>
      <c r="C164" s="586"/>
      <c r="D164" s="586"/>
      <c r="E164" s="586"/>
      <c r="F164" s="586"/>
      <c r="G164" s="586"/>
      <c r="H164" s="586"/>
      <c r="I164" s="586"/>
    </row>
    <row r="165" spans="1:9" ht="15.5" x14ac:dyDescent="0.25">
      <c r="A165" s="586" t="s">
        <v>18</v>
      </c>
      <c r="B165" s="586"/>
      <c r="C165" s="586"/>
      <c r="D165" s="586"/>
      <c r="E165" s="586"/>
      <c r="F165" s="586"/>
      <c r="G165" s="586"/>
      <c r="H165" s="586"/>
      <c r="I165" s="586"/>
    </row>
    <row r="166" spans="1:9" ht="13" x14ac:dyDescent="0.25">
      <c r="A166" s="580" t="s">
        <v>17</v>
      </c>
      <c r="B166" s="580"/>
      <c r="C166" s="580"/>
      <c r="D166" s="580"/>
      <c r="E166" s="580"/>
      <c r="F166" s="580"/>
      <c r="G166" s="580"/>
      <c r="H166" s="580"/>
      <c r="I166" s="170" t="s">
        <v>16</v>
      </c>
    </row>
    <row r="167" spans="1:9" x14ac:dyDescent="0.25">
      <c r="A167" s="173" t="s">
        <v>15</v>
      </c>
      <c r="B167" s="583" t="s">
        <v>14</v>
      </c>
      <c r="C167" s="583"/>
      <c r="D167" s="583"/>
      <c r="E167" s="583"/>
      <c r="F167" s="583"/>
      <c r="G167" s="583"/>
      <c r="H167" s="583"/>
      <c r="I167" s="16"/>
    </row>
    <row r="168" spans="1:9" x14ac:dyDescent="0.25">
      <c r="A168" s="173" t="s">
        <v>13</v>
      </c>
      <c r="B168" s="583" t="s">
        <v>9</v>
      </c>
      <c r="C168" s="583"/>
      <c r="D168" s="583"/>
      <c r="E168" s="583"/>
      <c r="F168" s="583"/>
      <c r="G168" s="583"/>
      <c r="H168" s="583"/>
      <c r="I168" s="175">
        <v>1625</v>
      </c>
    </row>
    <row r="169" spans="1:9" x14ac:dyDescent="0.25">
      <c r="A169" s="173" t="s">
        <v>12</v>
      </c>
      <c r="B169" s="583" t="s">
        <v>11</v>
      </c>
      <c r="C169" s="583"/>
      <c r="D169" s="583"/>
      <c r="E169" s="583"/>
      <c r="F169" s="583"/>
      <c r="G169" s="583"/>
      <c r="H169" s="583"/>
      <c r="I169" s="175"/>
    </row>
    <row r="170" spans="1:9" x14ac:dyDescent="0.25">
      <c r="A170" s="599"/>
      <c r="B170" s="599"/>
      <c r="C170" s="599"/>
      <c r="D170" s="599"/>
      <c r="E170" s="599"/>
      <c r="F170" s="599"/>
      <c r="G170" s="599"/>
      <c r="H170" s="599"/>
      <c r="I170" s="599"/>
    </row>
    <row r="171" spans="1:9" x14ac:dyDescent="0.25">
      <c r="A171" s="596" t="s">
        <v>10</v>
      </c>
      <c r="B171" s="596"/>
      <c r="C171" s="596"/>
      <c r="D171" s="596"/>
      <c r="E171" s="596"/>
      <c r="F171" s="596"/>
      <c r="G171" s="596"/>
      <c r="H171" s="596"/>
      <c r="I171" s="596"/>
    </row>
    <row r="172" spans="1:9" ht="13" x14ac:dyDescent="0.3">
      <c r="A172" s="13"/>
      <c r="B172" s="13"/>
      <c r="C172" s="13"/>
      <c r="D172" s="13"/>
      <c r="E172" s="13"/>
      <c r="F172" s="13"/>
      <c r="G172" s="13"/>
      <c r="H172" s="12"/>
      <c r="I172" s="12"/>
    </row>
    <row r="173" spans="1:9" ht="13" x14ac:dyDescent="0.3">
      <c r="A173" s="600"/>
      <c r="B173" s="600"/>
      <c r="C173" s="600"/>
      <c r="D173" s="600"/>
      <c r="E173" s="600"/>
      <c r="F173" s="600"/>
      <c r="G173" s="600"/>
      <c r="H173" s="600"/>
      <c r="I173" s="600"/>
    </row>
    <row r="174" spans="1:9" ht="18" x14ac:dyDescent="0.25">
      <c r="A174" s="601" t="s">
        <v>9</v>
      </c>
      <c r="B174" s="601"/>
      <c r="C174" s="601"/>
      <c r="D174" s="601"/>
      <c r="E174" s="601"/>
      <c r="F174" s="601"/>
      <c r="G174" s="602">
        <v>1625</v>
      </c>
      <c r="H174" s="602"/>
      <c r="I174" s="602"/>
    </row>
    <row r="175" spans="1:9" ht="18" x14ac:dyDescent="0.4">
      <c r="A175" s="607"/>
      <c r="B175" s="607"/>
      <c r="C175" s="607"/>
      <c r="D175" s="607"/>
      <c r="E175" s="607"/>
      <c r="F175" s="607"/>
      <c r="G175" s="607"/>
      <c r="H175" s="607"/>
      <c r="I175" s="607"/>
    </row>
    <row r="176" spans="1:9" ht="18" x14ac:dyDescent="0.25">
      <c r="A176" s="601" t="s">
        <v>8</v>
      </c>
      <c r="B176" s="601"/>
      <c r="C176" s="601"/>
      <c r="D176" s="601"/>
      <c r="E176" s="601"/>
      <c r="F176" s="601"/>
      <c r="G176" s="608">
        <v>12</v>
      </c>
      <c r="H176" s="608"/>
      <c r="I176" s="608"/>
    </row>
    <row r="177" spans="1:9" ht="18" x14ac:dyDescent="0.25">
      <c r="A177" s="609"/>
      <c r="B177" s="609"/>
      <c r="C177" s="609"/>
      <c r="D177" s="609"/>
      <c r="E177" s="609"/>
      <c r="F177" s="609"/>
      <c r="G177" s="609"/>
      <c r="H177" s="609"/>
      <c r="I177" s="609"/>
    </row>
    <row r="178" spans="1:9" ht="18" x14ac:dyDescent="0.25">
      <c r="A178" s="610" t="s">
        <v>7</v>
      </c>
      <c r="B178" s="610"/>
      <c r="C178" s="610"/>
      <c r="D178" s="610"/>
      <c r="E178" s="610"/>
      <c r="F178" s="610"/>
      <c r="G178" s="611">
        <v>19500</v>
      </c>
      <c r="H178" s="611"/>
      <c r="I178" s="611"/>
    </row>
  </sheetData>
  <mergeCells count="182">
    <mergeCell ref="A175:I175"/>
    <mergeCell ref="A176:F176"/>
    <mergeCell ref="G176:I176"/>
    <mergeCell ref="A177:I177"/>
    <mergeCell ref="A178:F178"/>
    <mergeCell ref="G178:I178"/>
    <mergeCell ref="B169:H169"/>
    <mergeCell ref="A170:I170"/>
    <mergeCell ref="A171:I171"/>
    <mergeCell ref="A173:I173"/>
    <mergeCell ref="A174:F174"/>
    <mergeCell ref="G174:I174"/>
    <mergeCell ref="A163:H163"/>
    <mergeCell ref="A164:I164"/>
    <mergeCell ref="A165:I165"/>
    <mergeCell ref="A166:H166"/>
    <mergeCell ref="B167:H167"/>
    <mergeCell ref="B168:H168"/>
    <mergeCell ref="A160:I160"/>
    <mergeCell ref="A161:B161"/>
    <mergeCell ref="C161:D161"/>
    <mergeCell ref="F161:G161"/>
    <mergeCell ref="A162:B162"/>
    <mergeCell ref="C162:D162"/>
    <mergeCell ref="F162:G162"/>
    <mergeCell ref="B154:H154"/>
    <mergeCell ref="B155:H155"/>
    <mergeCell ref="A156:H156"/>
    <mergeCell ref="B157:H157"/>
    <mergeCell ref="A158:H158"/>
    <mergeCell ref="A159:I159"/>
    <mergeCell ref="A148:I148"/>
    <mergeCell ref="A149:I149"/>
    <mergeCell ref="A150:I150"/>
    <mergeCell ref="A151:H151"/>
    <mergeCell ref="B152:H152"/>
    <mergeCell ref="B153:H153"/>
    <mergeCell ref="A143:G143"/>
    <mergeCell ref="A144:B146"/>
    <mergeCell ref="C144:I144"/>
    <mergeCell ref="C145:I145"/>
    <mergeCell ref="C146:I146"/>
    <mergeCell ref="A147:I147"/>
    <mergeCell ref="B137:G137"/>
    <mergeCell ref="B138:G138"/>
    <mergeCell ref="B139:G139"/>
    <mergeCell ref="B140:G140"/>
    <mergeCell ref="A141:H141"/>
    <mergeCell ref="A142:I142"/>
    <mergeCell ref="B131:G131"/>
    <mergeCell ref="A132:G132"/>
    <mergeCell ref="B133:G133"/>
    <mergeCell ref="B134:G134"/>
    <mergeCell ref="B135:G135"/>
    <mergeCell ref="B136:G136"/>
    <mergeCell ref="A125:H125"/>
    <mergeCell ref="A126:I126"/>
    <mergeCell ref="B127:G127"/>
    <mergeCell ref="A128:G128"/>
    <mergeCell ref="B129:G129"/>
    <mergeCell ref="A130:G130"/>
    <mergeCell ref="B119:H119"/>
    <mergeCell ref="B120:H120"/>
    <mergeCell ref="B121:H121"/>
    <mergeCell ref="B122:H122"/>
    <mergeCell ref="B123:H123"/>
    <mergeCell ref="B124:H124"/>
    <mergeCell ref="B113:H113"/>
    <mergeCell ref="A114:H114"/>
    <mergeCell ref="B115:H115"/>
    <mergeCell ref="A116:H116"/>
    <mergeCell ref="A117:I117"/>
    <mergeCell ref="B118:H118"/>
    <mergeCell ref="B107:H107"/>
    <mergeCell ref="B108:H108"/>
    <mergeCell ref="B109:H109"/>
    <mergeCell ref="B110:H110"/>
    <mergeCell ref="B111:H111"/>
    <mergeCell ref="B112:H112"/>
    <mergeCell ref="B101:H101"/>
    <mergeCell ref="B102:H102"/>
    <mergeCell ref="B103:H103"/>
    <mergeCell ref="B104:H104"/>
    <mergeCell ref="A105:H105"/>
    <mergeCell ref="A106:I106"/>
    <mergeCell ref="A95:I95"/>
    <mergeCell ref="B96:H96"/>
    <mergeCell ref="B97:H97"/>
    <mergeCell ref="B98:H98"/>
    <mergeCell ref="B99:H99"/>
    <mergeCell ref="B100:H100"/>
    <mergeCell ref="A89:I89"/>
    <mergeCell ref="A90:I90"/>
    <mergeCell ref="B91:H91"/>
    <mergeCell ref="B92:H92"/>
    <mergeCell ref="B93:H93"/>
    <mergeCell ref="A94:H94"/>
    <mergeCell ref="B83:H83"/>
    <mergeCell ref="B84:H84"/>
    <mergeCell ref="B85:H85"/>
    <mergeCell ref="A86:H86"/>
    <mergeCell ref="B87:H87"/>
    <mergeCell ref="A88:H88"/>
    <mergeCell ref="B76:G76"/>
    <mergeCell ref="B77:G77"/>
    <mergeCell ref="A78:G78"/>
    <mergeCell ref="A80:I80"/>
    <mergeCell ref="A81:I81"/>
    <mergeCell ref="A82:I82"/>
    <mergeCell ref="B70:G70"/>
    <mergeCell ref="B71:G71"/>
    <mergeCell ref="B72:G72"/>
    <mergeCell ref="B73:G73"/>
    <mergeCell ref="B74:G74"/>
    <mergeCell ref="B75:G75"/>
    <mergeCell ref="B63:H63"/>
    <mergeCell ref="A64:H64"/>
    <mergeCell ref="A65:I65"/>
    <mergeCell ref="A66:I66"/>
    <mergeCell ref="A68:I68"/>
    <mergeCell ref="B69:G69"/>
    <mergeCell ref="A57:I57"/>
    <mergeCell ref="A58:I58"/>
    <mergeCell ref="B59:H59"/>
    <mergeCell ref="B60:H60"/>
    <mergeCell ref="B61:H61"/>
    <mergeCell ref="B62:H62"/>
    <mergeCell ref="B51:H51"/>
    <mergeCell ref="B52:H52"/>
    <mergeCell ref="B53:H53"/>
    <mergeCell ref="B54:H54"/>
    <mergeCell ref="A55:I55"/>
    <mergeCell ref="A56:I56"/>
    <mergeCell ref="B45:H45"/>
    <mergeCell ref="B46:G46"/>
    <mergeCell ref="B47:G47"/>
    <mergeCell ref="B48:H48"/>
    <mergeCell ref="B49:G49"/>
    <mergeCell ref="B50:H50"/>
    <mergeCell ref="B39:H39"/>
    <mergeCell ref="B40:H40"/>
    <mergeCell ref="B41:H41"/>
    <mergeCell ref="A42:H42"/>
    <mergeCell ref="A43:I43"/>
    <mergeCell ref="B44:H44"/>
    <mergeCell ref="B33:G33"/>
    <mergeCell ref="B34:H34"/>
    <mergeCell ref="B35:G35"/>
    <mergeCell ref="B36:G36"/>
    <mergeCell ref="B37:H37"/>
    <mergeCell ref="B38:H38"/>
    <mergeCell ref="B28:G28"/>
    <mergeCell ref="H28:I28"/>
    <mergeCell ref="A29:I29"/>
    <mergeCell ref="A30:I30"/>
    <mergeCell ref="A31:I31"/>
    <mergeCell ref="A32:I32"/>
    <mergeCell ref="A24:I24"/>
    <mergeCell ref="B25:G25"/>
    <mergeCell ref="H25:I25"/>
    <mergeCell ref="B26:G26"/>
    <mergeCell ref="H26:I26"/>
    <mergeCell ref="B27:G27"/>
    <mergeCell ref="H27:I27"/>
    <mergeCell ref="B20:G20"/>
    <mergeCell ref="H20:I20"/>
    <mergeCell ref="B21:G21"/>
    <mergeCell ref="H21:I21"/>
    <mergeCell ref="A22:I22"/>
    <mergeCell ref="A23:I23"/>
    <mergeCell ref="A15:I15"/>
    <mergeCell ref="A17:I17"/>
    <mergeCell ref="B18:G18"/>
    <mergeCell ref="H18:I18"/>
    <mergeCell ref="B19:G19"/>
    <mergeCell ref="H19:I19"/>
    <mergeCell ref="A11:I11"/>
    <mergeCell ref="A12:I12"/>
    <mergeCell ref="A13:E13"/>
    <mergeCell ref="F13:I13"/>
    <mergeCell ref="A14:E14"/>
    <mergeCell ref="F14:I14"/>
  </mergeCells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6:I178"/>
  <sheetViews>
    <sheetView topLeftCell="A121" workbookViewId="0">
      <selection activeCell="M20" sqref="M20"/>
    </sheetView>
  </sheetViews>
  <sheetFormatPr defaultRowHeight="12.5" x14ac:dyDescent="0.25"/>
  <cols>
    <col min="9" max="9" width="37.453125" customWidth="1"/>
  </cols>
  <sheetData>
    <row r="6" spans="1:9" ht="13" thickBot="1" x14ac:dyDescent="0.3"/>
    <row r="7" spans="1:9" ht="13" x14ac:dyDescent="0.3">
      <c r="A7" s="147" t="s">
        <v>224</v>
      </c>
      <c r="B7" s="148"/>
      <c r="C7" s="148"/>
      <c r="D7" s="149"/>
    </row>
    <row r="8" spans="1:9" ht="13" x14ac:dyDescent="0.3">
      <c r="A8" s="150" t="s">
        <v>221</v>
      </c>
      <c r="B8" s="146"/>
      <c r="C8" s="146"/>
      <c r="D8" s="151"/>
    </row>
    <row r="9" spans="1:9" ht="13" x14ac:dyDescent="0.3">
      <c r="A9" s="150" t="s">
        <v>222</v>
      </c>
      <c r="B9" s="146"/>
      <c r="C9" s="146"/>
      <c r="D9" s="151"/>
    </row>
    <row r="10" spans="1:9" ht="13.5" thickBot="1" x14ac:dyDescent="0.35">
      <c r="A10" s="152" t="s">
        <v>223</v>
      </c>
      <c r="B10" s="153"/>
      <c r="C10" s="153"/>
      <c r="D10" s="154"/>
    </row>
    <row r="11" spans="1:9" ht="23" x14ac:dyDescent="0.25">
      <c r="A11" s="557" t="s">
        <v>178</v>
      </c>
      <c r="B11" s="557"/>
      <c r="C11" s="557"/>
      <c r="D11" s="557"/>
      <c r="E11" s="557"/>
      <c r="F11" s="557"/>
      <c r="G11" s="557"/>
      <c r="H11" s="557"/>
      <c r="I11" s="557"/>
    </row>
    <row r="12" spans="1:9" ht="23" x14ac:dyDescent="0.25">
      <c r="A12" s="558"/>
      <c r="B12" s="558"/>
      <c r="C12" s="558"/>
      <c r="D12" s="558"/>
      <c r="E12" s="558"/>
      <c r="F12" s="558"/>
      <c r="G12" s="558"/>
      <c r="H12" s="558"/>
      <c r="I12" s="558"/>
    </row>
    <row r="13" spans="1:9" ht="13" x14ac:dyDescent="0.25">
      <c r="A13" s="553" t="s">
        <v>182</v>
      </c>
      <c r="B13" s="553"/>
      <c r="C13" s="553"/>
      <c r="D13" s="553"/>
      <c r="E13" s="553"/>
      <c r="F13" s="556"/>
      <c r="G13" s="556"/>
      <c r="H13" s="556"/>
      <c r="I13" s="556"/>
    </row>
    <row r="14" spans="1:9" ht="13" x14ac:dyDescent="0.25">
      <c r="A14" s="553" t="s">
        <v>175</v>
      </c>
      <c r="B14" s="553"/>
      <c r="C14" s="553"/>
      <c r="D14" s="553"/>
      <c r="E14" s="553"/>
      <c r="F14" s="556"/>
      <c r="G14" s="556"/>
      <c r="H14" s="556"/>
      <c r="I14" s="556"/>
    </row>
    <row r="15" spans="1:9" ht="13" x14ac:dyDescent="0.25">
      <c r="A15" s="553" t="s">
        <v>181</v>
      </c>
      <c r="B15" s="553"/>
      <c r="C15" s="553"/>
      <c r="D15" s="553"/>
      <c r="E15" s="553"/>
      <c r="F15" s="553"/>
      <c r="G15" s="553"/>
      <c r="H15" s="553"/>
      <c r="I15" s="553"/>
    </row>
    <row r="16" spans="1:9" ht="13" x14ac:dyDescent="0.25">
      <c r="A16" s="176"/>
      <c r="B16" s="180"/>
      <c r="C16" s="180"/>
      <c r="D16" s="180"/>
      <c r="E16" s="180"/>
      <c r="F16" s="180"/>
      <c r="G16" s="180"/>
      <c r="H16" s="180"/>
      <c r="I16" s="180"/>
    </row>
    <row r="17" spans="1:9" ht="14" x14ac:dyDescent="0.25">
      <c r="A17" s="554" t="s">
        <v>172</v>
      </c>
      <c r="B17" s="554"/>
      <c r="C17" s="554"/>
      <c r="D17" s="554"/>
      <c r="E17" s="554"/>
      <c r="F17" s="554"/>
      <c r="G17" s="554"/>
      <c r="H17" s="554"/>
      <c r="I17" s="554"/>
    </row>
    <row r="18" spans="1:9" ht="13" x14ac:dyDescent="0.25">
      <c r="A18" s="170" t="s">
        <v>15</v>
      </c>
      <c r="B18" s="553" t="s">
        <v>171</v>
      </c>
      <c r="C18" s="553"/>
      <c r="D18" s="553"/>
      <c r="E18" s="553"/>
      <c r="F18" s="553"/>
      <c r="G18" s="553"/>
      <c r="H18" s="555">
        <v>40829</v>
      </c>
      <c r="I18" s="555"/>
    </row>
    <row r="19" spans="1:9" ht="13" x14ac:dyDescent="0.25">
      <c r="A19" s="170" t="s">
        <v>13</v>
      </c>
      <c r="B19" s="553" t="s">
        <v>169</v>
      </c>
      <c r="C19" s="553"/>
      <c r="D19" s="553"/>
      <c r="E19" s="553"/>
      <c r="F19" s="553"/>
      <c r="G19" s="553"/>
      <c r="H19" s="556" t="s">
        <v>253</v>
      </c>
      <c r="I19" s="556"/>
    </row>
    <row r="20" spans="1:9" ht="13" x14ac:dyDescent="0.25">
      <c r="A20" s="170" t="s">
        <v>12</v>
      </c>
      <c r="B20" s="553" t="s">
        <v>167</v>
      </c>
      <c r="C20" s="553"/>
      <c r="D20" s="553"/>
      <c r="E20" s="553"/>
      <c r="F20" s="553"/>
      <c r="G20" s="553"/>
      <c r="H20" s="556" t="s">
        <v>247</v>
      </c>
      <c r="I20" s="556"/>
    </row>
    <row r="21" spans="1:9" ht="13" x14ac:dyDescent="0.25">
      <c r="A21" s="170" t="s">
        <v>35</v>
      </c>
      <c r="B21" s="553" t="s">
        <v>165</v>
      </c>
      <c r="C21" s="553"/>
      <c r="D21" s="553"/>
      <c r="E21" s="553"/>
      <c r="F21" s="553"/>
      <c r="G21" s="553"/>
      <c r="H21" s="556"/>
      <c r="I21" s="556"/>
    </row>
    <row r="22" spans="1:9" ht="13" x14ac:dyDescent="0.25">
      <c r="A22" s="560"/>
      <c r="B22" s="560"/>
      <c r="C22" s="560"/>
      <c r="D22" s="560"/>
      <c r="E22" s="560"/>
      <c r="F22" s="560"/>
      <c r="G22" s="560"/>
      <c r="H22" s="560"/>
      <c r="I22" s="560"/>
    </row>
    <row r="23" spans="1:9" ht="14" x14ac:dyDescent="0.25">
      <c r="A23" s="554" t="s">
        <v>164</v>
      </c>
      <c r="B23" s="554"/>
      <c r="C23" s="554"/>
      <c r="D23" s="554"/>
      <c r="E23" s="554"/>
      <c r="F23" s="554"/>
      <c r="G23" s="554"/>
      <c r="H23" s="554"/>
      <c r="I23" s="554"/>
    </row>
    <row r="24" spans="1:9" ht="14" x14ac:dyDescent="0.25">
      <c r="A24" s="554" t="s">
        <v>163</v>
      </c>
      <c r="B24" s="554"/>
      <c r="C24" s="554"/>
      <c r="D24" s="554"/>
      <c r="E24" s="554"/>
      <c r="F24" s="554"/>
      <c r="G24" s="554"/>
      <c r="H24" s="554"/>
      <c r="I24" s="554"/>
    </row>
    <row r="25" spans="1:9" ht="13" x14ac:dyDescent="0.25">
      <c r="A25" s="170">
        <v>1</v>
      </c>
      <c r="B25" s="553" t="s">
        <v>162</v>
      </c>
      <c r="C25" s="553"/>
      <c r="D25" s="553"/>
      <c r="E25" s="553"/>
      <c r="F25" s="553"/>
      <c r="G25" s="553"/>
      <c r="H25" s="565" t="s">
        <v>241</v>
      </c>
      <c r="I25" s="565"/>
    </row>
    <row r="26" spans="1:9" ht="13" x14ac:dyDescent="0.25">
      <c r="A26" s="170">
        <v>2</v>
      </c>
      <c r="B26" s="553" t="s">
        <v>161</v>
      </c>
      <c r="C26" s="553"/>
      <c r="D26" s="553"/>
      <c r="E26" s="553"/>
      <c r="F26" s="553"/>
      <c r="G26" s="553"/>
      <c r="H26" s="565">
        <v>633.96</v>
      </c>
      <c r="I26" s="565"/>
    </row>
    <row r="27" spans="1:9" ht="14" x14ac:dyDescent="0.25">
      <c r="A27" s="170">
        <v>3</v>
      </c>
      <c r="B27" s="553" t="s">
        <v>160</v>
      </c>
      <c r="C27" s="553"/>
      <c r="D27" s="553"/>
      <c r="E27" s="553"/>
      <c r="F27" s="553"/>
      <c r="G27" s="553"/>
      <c r="H27" s="561" t="s">
        <v>241</v>
      </c>
      <c r="I27" s="561"/>
    </row>
    <row r="28" spans="1:9" ht="13" x14ac:dyDescent="0.25">
      <c r="A28" s="170">
        <v>4</v>
      </c>
      <c r="B28" s="553" t="s">
        <v>159</v>
      </c>
      <c r="C28" s="553"/>
      <c r="D28" s="553"/>
      <c r="E28" s="553"/>
      <c r="F28" s="553"/>
      <c r="G28" s="553"/>
      <c r="H28" s="562" t="s">
        <v>247</v>
      </c>
      <c r="I28" s="562"/>
    </row>
    <row r="29" spans="1:9" x14ac:dyDescent="0.25">
      <c r="A29" s="563"/>
      <c r="B29" s="563"/>
      <c r="C29" s="563"/>
      <c r="D29" s="563"/>
      <c r="E29" s="563"/>
      <c r="F29" s="563"/>
      <c r="G29" s="563"/>
      <c r="H29" s="563"/>
      <c r="I29" s="563"/>
    </row>
    <row r="30" spans="1:9" x14ac:dyDescent="0.25">
      <c r="A30" s="564" t="s">
        <v>157</v>
      </c>
      <c r="B30" s="564"/>
      <c r="C30" s="564"/>
      <c r="D30" s="564"/>
      <c r="E30" s="564"/>
      <c r="F30" s="564"/>
      <c r="G30" s="564"/>
      <c r="H30" s="564"/>
      <c r="I30" s="564"/>
    </row>
    <row r="31" spans="1:9" ht="13" x14ac:dyDescent="0.3">
      <c r="A31" s="567"/>
      <c r="B31" s="567"/>
      <c r="C31" s="567"/>
      <c r="D31" s="567"/>
      <c r="E31" s="567"/>
      <c r="F31" s="567"/>
      <c r="G31" s="567"/>
      <c r="H31" s="567"/>
      <c r="I31" s="567"/>
    </row>
    <row r="32" spans="1:9" ht="13" x14ac:dyDescent="0.25">
      <c r="A32" s="568" t="s">
        <v>156</v>
      </c>
      <c r="B32" s="568"/>
      <c r="C32" s="568"/>
      <c r="D32" s="568"/>
      <c r="E32" s="568"/>
      <c r="F32" s="568"/>
      <c r="G32" s="568"/>
      <c r="H32" s="568"/>
      <c r="I32" s="568"/>
    </row>
    <row r="33" spans="1:9" ht="14" x14ac:dyDescent="0.25">
      <c r="A33" s="63">
        <v>1</v>
      </c>
      <c r="B33" s="569" t="s">
        <v>155</v>
      </c>
      <c r="C33" s="569"/>
      <c r="D33" s="569"/>
      <c r="E33" s="569"/>
      <c r="F33" s="569"/>
      <c r="G33" s="569"/>
      <c r="H33" s="64" t="s">
        <v>62</v>
      </c>
      <c r="I33" s="63" t="s">
        <v>154</v>
      </c>
    </row>
    <row r="34" spans="1:9" ht="13" x14ac:dyDescent="0.25">
      <c r="A34" s="170" t="s">
        <v>15</v>
      </c>
      <c r="B34" s="553" t="s">
        <v>186</v>
      </c>
      <c r="C34" s="553"/>
      <c r="D34" s="553"/>
      <c r="E34" s="553"/>
      <c r="F34" s="553"/>
      <c r="G34" s="553"/>
      <c r="H34" s="553"/>
      <c r="I34" s="60">
        <v>576.32000000000005</v>
      </c>
    </row>
    <row r="35" spans="1:9" ht="13" x14ac:dyDescent="0.25">
      <c r="A35" s="170" t="s">
        <v>13</v>
      </c>
      <c r="B35" s="570" t="s">
        <v>232</v>
      </c>
      <c r="C35" s="570"/>
      <c r="D35" s="570"/>
      <c r="E35" s="570"/>
      <c r="F35" s="570"/>
      <c r="G35" s="570"/>
      <c r="H35" s="30">
        <v>0.2</v>
      </c>
      <c r="I35" s="60"/>
    </row>
    <row r="36" spans="1:9" ht="13" x14ac:dyDescent="0.25">
      <c r="A36" s="170" t="s">
        <v>12</v>
      </c>
      <c r="B36" s="571" t="s">
        <v>202</v>
      </c>
      <c r="C36" s="571"/>
      <c r="D36" s="571"/>
      <c r="E36" s="571"/>
      <c r="F36" s="571"/>
      <c r="G36" s="571"/>
      <c r="H36" s="61">
        <v>0.05</v>
      </c>
      <c r="I36" s="60">
        <v>28.81</v>
      </c>
    </row>
    <row r="37" spans="1:9" ht="13" x14ac:dyDescent="0.25">
      <c r="A37" s="170" t="s">
        <v>35</v>
      </c>
      <c r="B37" s="553" t="s">
        <v>150</v>
      </c>
      <c r="C37" s="553"/>
      <c r="D37" s="553"/>
      <c r="E37" s="553"/>
      <c r="F37" s="553"/>
      <c r="G37" s="553"/>
      <c r="H37" s="553"/>
      <c r="I37" s="60"/>
    </row>
    <row r="38" spans="1:9" ht="13" x14ac:dyDescent="0.25">
      <c r="A38" s="170" t="s">
        <v>32</v>
      </c>
      <c r="B38" s="553" t="s">
        <v>149</v>
      </c>
      <c r="C38" s="553"/>
      <c r="D38" s="553"/>
      <c r="E38" s="553"/>
      <c r="F38" s="553"/>
      <c r="G38" s="553"/>
      <c r="H38" s="553"/>
      <c r="I38" s="60"/>
    </row>
    <row r="39" spans="1:9" ht="13" x14ac:dyDescent="0.25">
      <c r="A39" s="170" t="s">
        <v>81</v>
      </c>
      <c r="B39" s="553" t="s">
        <v>148</v>
      </c>
      <c r="C39" s="553"/>
      <c r="D39" s="553"/>
      <c r="E39" s="553"/>
      <c r="F39" s="553"/>
      <c r="G39" s="553"/>
      <c r="H39" s="553"/>
      <c r="I39" s="60"/>
    </row>
    <row r="40" spans="1:9" ht="13" x14ac:dyDescent="0.25">
      <c r="A40" s="170" t="s">
        <v>79</v>
      </c>
      <c r="B40" s="553" t="s">
        <v>147</v>
      </c>
      <c r="C40" s="553"/>
      <c r="D40" s="553"/>
      <c r="E40" s="553"/>
      <c r="F40" s="553"/>
      <c r="G40" s="553"/>
      <c r="H40" s="553"/>
      <c r="I40" s="60"/>
    </row>
    <row r="41" spans="1:9" ht="13" x14ac:dyDescent="0.25">
      <c r="A41" s="170" t="s">
        <v>114</v>
      </c>
      <c r="B41" s="553" t="s">
        <v>145</v>
      </c>
      <c r="C41" s="553"/>
      <c r="D41" s="553"/>
      <c r="E41" s="553"/>
      <c r="F41" s="553"/>
      <c r="G41" s="553"/>
      <c r="H41" s="553"/>
      <c r="I41" s="60"/>
    </row>
    <row r="42" spans="1:9" ht="14" x14ac:dyDescent="0.25">
      <c r="A42" s="566" t="s">
        <v>144</v>
      </c>
      <c r="B42" s="566"/>
      <c r="C42" s="566"/>
      <c r="D42" s="566"/>
      <c r="E42" s="566"/>
      <c r="F42" s="566"/>
      <c r="G42" s="566"/>
      <c r="H42" s="566"/>
      <c r="I42" s="59">
        <f>SUM(I34:I41)</f>
        <v>605.13</v>
      </c>
    </row>
    <row r="43" spans="1:9" ht="13" x14ac:dyDescent="0.25">
      <c r="A43" s="560" t="s">
        <v>143</v>
      </c>
      <c r="B43" s="560"/>
      <c r="C43" s="560"/>
      <c r="D43" s="560"/>
      <c r="E43" s="560"/>
      <c r="F43" s="560"/>
      <c r="G43" s="560"/>
      <c r="H43" s="560"/>
      <c r="I43" s="560"/>
    </row>
    <row r="44" spans="1:9" ht="14" x14ac:dyDescent="0.25">
      <c r="A44" s="178">
        <v>2</v>
      </c>
      <c r="B44" s="554" t="s">
        <v>142</v>
      </c>
      <c r="C44" s="554"/>
      <c r="D44" s="554"/>
      <c r="E44" s="554"/>
      <c r="F44" s="554"/>
      <c r="G44" s="554"/>
      <c r="H44" s="554"/>
      <c r="I44" s="179" t="s">
        <v>16</v>
      </c>
    </row>
    <row r="45" spans="1:9" ht="13" x14ac:dyDescent="0.25">
      <c r="A45" s="171" t="s">
        <v>15</v>
      </c>
      <c r="B45" s="573"/>
      <c r="C45" s="573"/>
      <c r="D45" s="573"/>
      <c r="E45" s="573"/>
      <c r="F45" s="573"/>
      <c r="G45" s="573"/>
      <c r="H45" s="573"/>
      <c r="I45" s="25">
        <v>86.85</v>
      </c>
    </row>
    <row r="46" spans="1:9" ht="13" x14ac:dyDescent="0.25">
      <c r="A46" s="171"/>
      <c r="B46" s="572" t="s">
        <v>140</v>
      </c>
      <c r="C46" s="572"/>
      <c r="D46" s="572"/>
      <c r="E46" s="572"/>
      <c r="F46" s="572"/>
      <c r="G46" s="572"/>
      <c r="H46" s="57">
        <v>2.5499999999999998</v>
      </c>
      <c r="I46" s="28" t="s">
        <v>49</v>
      </c>
    </row>
    <row r="47" spans="1:9" ht="13" x14ac:dyDescent="0.25">
      <c r="A47" s="171"/>
      <c r="B47" s="576" t="s">
        <v>237</v>
      </c>
      <c r="C47" s="576"/>
      <c r="D47" s="576"/>
      <c r="E47" s="576"/>
      <c r="F47" s="576"/>
      <c r="G47" s="576"/>
      <c r="H47" s="58"/>
      <c r="I47" s="28"/>
    </row>
    <row r="48" spans="1:9" ht="13" x14ac:dyDescent="0.25">
      <c r="A48" s="171" t="s">
        <v>13</v>
      </c>
      <c r="B48" s="573" t="s">
        <v>188</v>
      </c>
      <c r="C48" s="573"/>
      <c r="D48" s="573"/>
      <c r="E48" s="573"/>
      <c r="F48" s="573"/>
      <c r="G48" s="573"/>
      <c r="H48" s="573"/>
      <c r="I48" s="25">
        <v>158.4</v>
      </c>
    </row>
    <row r="49" spans="1:9" ht="13" x14ac:dyDescent="0.25">
      <c r="A49" s="171"/>
      <c r="B49" s="572" t="s">
        <v>233</v>
      </c>
      <c r="C49" s="572"/>
      <c r="D49" s="572"/>
      <c r="E49" s="572"/>
      <c r="F49" s="572"/>
      <c r="G49" s="572"/>
      <c r="H49" s="57">
        <v>198</v>
      </c>
      <c r="I49" s="28" t="s">
        <v>49</v>
      </c>
    </row>
    <row r="50" spans="1:9" ht="13" x14ac:dyDescent="0.25">
      <c r="A50" s="171" t="s">
        <v>12</v>
      </c>
      <c r="B50" s="573" t="s">
        <v>136</v>
      </c>
      <c r="C50" s="573"/>
      <c r="D50" s="573"/>
      <c r="E50" s="573"/>
      <c r="F50" s="573"/>
      <c r="G50" s="573"/>
      <c r="H50" s="573"/>
      <c r="I50" s="25"/>
    </row>
    <row r="51" spans="1:9" ht="13" x14ac:dyDescent="0.25">
      <c r="A51" s="171" t="s">
        <v>35</v>
      </c>
      <c r="B51" s="574" t="s">
        <v>135</v>
      </c>
      <c r="C51" s="574"/>
      <c r="D51" s="574"/>
      <c r="E51" s="574"/>
      <c r="F51" s="574"/>
      <c r="G51" s="574"/>
      <c r="H51" s="574"/>
      <c r="I51" s="20">
        <v>0</v>
      </c>
    </row>
    <row r="52" spans="1:9" ht="13" x14ac:dyDescent="0.25">
      <c r="A52" s="171" t="s">
        <v>32</v>
      </c>
      <c r="B52" s="574" t="s">
        <v>134</v>
      </c>
      <c r="C52" s="574"/>
      <c r="D52" s="574"/>
      <c r="E52" s="574"/>
      <c r="F52" s="574"/>
      <c r="G52" s="574"/>
      <c r="H52" s="574"/>
      <c r="I52" s="25">
        <v>5</v>
      </c>
    </row>
    <row r="53" spans="1:9" ht="13" x14ac:dyDescent="0.25">
      <c r="A53" s="171" t="s">
        <v>81</v>
      </c>
      <c r="B53" s="574" t="s">
        <v>65</v>
      </c>
      <c r="C53" s="574"/>
      <c r="D53" s="574"/>
      <c r="E53" s="574"/>
      <c r="F53" s="574"/>
      <c r="G53" s="574"/>
      <c r="H53" s="574"/>
      <c r="I53" s="20">
        <v>0</v>
      </c>
    </row>
    <row r="54" spans="1:9" ht="13" x14ac:dyDescent="0.25">
      <c r="A54" s="182"/>
      <c r="B54" s="575" t="s">
        <v>133</v>
      </c>
      <c r="C54" s="575"/>
      <c r="D54" s="575"/>
      <c r="E54" s="575"/>
      <c r="F54" s="575"/>
      <c r="G54" s="575"/>
      <c r="H54" s="575"/>
      <c r="I54" s="25">
        <f>SUM(I45:I53)</f>
        <v>250.25</v>
      </c>
    </row>
    <row r="55" spans="1:9" ht="13" x14ac:dyDescent="0.25">
      <c r="A55" s="560"/>
      <c r="B55" s="560"/>
      <c r="C55" s="560"/>
      <c r="D55" s="560"/>
      <c r="E55" s="560"/>
      <c r="F55" s="560"/>
      <c r="G55" s="560"/>
      <c r="H55" s="560"/>
      <c r="I55" s="560"/>
    </row>
    <row r="56" spans="1:9" ht="13" x14ac:dyDescent="0.25">
      <c r="A56" s="580" t="s">
        <v>132</v>
      </c>
      <c r="B56" s="580"/>
      <c r="C56" s="580"/>
      <c r="D56" s="580"/>
      <c r="E56" s="580"/>
      <c r="F56" s="580"/>
      <c r="G56" s="580"/>
      <c r="H56" s="580"/>
      <c r="I56" s="580"/>
    </row>
    <row r="57" spans="1:9" ht="13" x14ac:dyDescent="0.25">
      <c r="A57" s="580"/>
      <c r="B57" s="580"/>
      <c r="C57" s="580"/>
      <c r="D57" s="580"/>
      <c r="E57" s="580"/>
      <c r="F57" s="580"/>
      <c r="G57" s="580"/>
      <c r="H57" s="580"/>
      <c r="I57" s="580"/>
    </row>
    <row r="58" spans="1:9" ht="13" x14ac:dyDescent="0.25">
      <c r="A58" s="580" t="s">
        <v>131</v>
      </c>
      <c r="B58" s="580"/>
      <c r="C58" s="580"/>
      <c r="D58" s="580"/>
      <c r="E58" s="580"/>
      <c r="F58" s="580"/>
      <c r="G58" s="580"/>
      <c r="H58" s="580"/>
      <c r="I58" s="580"/>
    </row>
    <row r="59" spans="1:9" ht="14" x14ac:dyDescent="0.25">
      <c r="A59" s="178">
        <v>3</v>
      </c>
      <c r="B59" s="554" t="s">
        <v>130</v>
      </c>
      <c r="C59" s="554"/>
      <c r="D59" s="554"/>
      <c r="E59" s="554"/>
      <c r="F59" s="554"/>
      <c r="G59" s="554"/>
      <c r="H59" s="554"/>
      <c r="I59" s="178" t="s">
        <v>16</v>
      </c>
    </row>
    <row r="60" spans="1:9" ht="13" x14ac:dyDescent="0.25">
      <c r="A60" s="171" t="s">
        <v>15</v>
      </c>
      <c r="B60" s="553" t="s">
        <v>129</v>
      </c>
      <c r="C60" s="553"/>
      <c r="D60" s="553"/>
      <c r="E60" s="553"/>
      <c r="F60" s="553"/>
      <c r="G60" s="553"/>
      <c r="H60" s="553"/>
      <c r="I60" s="25">
        <v>5</v>
      </c>
    </row>
    <row r="61" spans="1:9" ht="13" x14ac:dyDescent="0.25">
      <c r="A61" s="171" t="s">
        <v>13</v>
      </c>
      <c r="B61" s="553" t="s">
        <v>128</v>
      </c>
      <c r="C61" s="553"/>
      <c r="D61" s="553"/>
      <c r="E61" s="553"/>
      <c r="F61" s="553"/>
      <c r="G61" s="553"/>
      <c r="H61" s="553"/>
      <c r="I61" s="20" t="s">
        <v>126</v>
      </c>
    </row>
    <row r="62" spans="1:9" ht="13" x14ac:dyDescent="0.25">
      <c r="A62" s="171" t="s">
        <v>12</v>
      </c>
      <c r="B62" s="577" t="s">
        <v>127</v>
      </c>
      <c r="C62" s="577"/>
      <c r="D62" s="577"/>
      <c r="E62" s="577"/>
      <c r="F62" s="577"/>
      <c r="G62" s="577"/>
      <c r="H62" s="577"/>
      <c r="I62" s="20" t="s">
        <v>126</v>
      </c>
    </row>
    <row r="63" spans="1:9" ht="13" x14ac:dyDescent="0.25">
      <c r="A63" s="171" t="s">
        <v>35</v>
      </c>
      <c r="B63" s="553" t="s">
        <v>65</v>
      </c>
      <c r="C63" s="553"/>
      <c r="D63" s="553"/>
      <c r="E63" s="553"/>
      <c r="F63" s="553"/>
      <c r="G63" s="553"/>
      <c r="H63" s="553"/>
      <c r="I63" s="20">
        <v>0</v>
      </c>
    </row>
    <row r="64" spans="1:9" ht="13" x14ac:dyDescent="0.25">
      <c r="A64" s="578" t="s">
        <v>125</v>
      </c>
      <c r="B64" s="578"/>
      <c r="C64" s="578"/>
      <c r="D64" s="578"/>
      <c r="E64" s="578"/>
      <c r="F64" s="578"/>
      <c r="G64" s="578"/>
      <c r="H64" s="578"/>
      <c r="I64" s="20">
        <f>SUM(I60:I63)</f>
        <v>5</v>
      </c>
    </row>
    <row r="65" spans="1:9" ht="18" x14ac:dyDescent="0.25">
      <c r="A65" s="579"/>
      <c r="B65" s="579"/>
      <c r="C65" s="579"/>
      <c r="D65" s="579"/>
      <c r="E65" s="579"/>
      <c r="F65" s="579"/>
      <c r="G65" s="579"/>
      <c r="H65" s="579"/>
      <c r="I65" s="579"/>
    </row>
    <row r="66" spans="1:9" x14ac:dyDescent="0.25">
      <c r="A66" s="564" t="s">
        <v>124</v>
      </c>
      <c r="B66" s="564"/>
      <c r="C66" s="564"/>
      <c r="D66" s="564"/>
      <c r="E66" s="564"/>
      <c r="F66" s="564"/>
      <c r="G66" s="564"/>
      <c r="H66" s="564"/>
      <c r="I66" s="564"/>
    </row>
    <row r="67" spans="1:9" ht="18" x14ac:dyDescent="0.25">
      <c r="A67" s="55"/>
      <c r="B67" s="54"/>
      <c r="C67" s="54"/>
      <c r="D67" s="54"/>
      <c r="E67" s="54"/>
      <c r="F67" s="54"/>
      <c r="G67" s="54"/>
      <c r="H67" s="54"/>
      <c r="I67" s="53"/>
    </row>
    <row r="68" spans="1:9" ht="13" x14ac:dyDescent="0.25">
      <c r="A68" s="568" t="s">
        <v>123</v>
      </c>
      <c r="B68" s="568"/>
      <c r="C68" s="568"/>
      <c r="D68" s="568"/>
      <c r="E68" s="568"/>
      <c r="F68" s="568"/>
      <c r="G68" s="568"/>
      <c r="H68" s="568"/>
      <c r="I68" s="568"/>
    </row>
    <row r="69" spans="1:9" ht="14" x14ac:dyDescent="0.25">
      <c r="A69" s="52" t="s">
        <v>76</v>
      </c>
      <c r="B69" s="554" t="s">
        <v>122</v>
      </c>
      <c r="C69" s="554"/>
      <c r="D69" s="554"/>
      <c r="E69" s="554"/>
      <c r="F69" s="554"/>
      <c r="G69" s="554"/>
      <c r="H69" s="179" t="s">
        <v>62</v>
      </c>
      <c r="I69" s="179" t="s">
        <v>16</v>
      </c>
    </row>
    <row r="70" spans="1:9" ht="13" x14ac:dyDescent="0.25">
      <c r="A70" s="50" t="s">
        <v>15</v>
      </c>
      <c r="B70" s="553" t="s">
        <v>121</v>
      </c>
      <c r="C70" s="553"/>
      <c r="D70" s="553"/>
      <c r="E70" s="553"/>
      <c r="F70" s="553"/>
      <c r="G70" s="553"/>
      <c r="H70" s="32">
        <v>0.2</v>
      </c>
      <c r="I70" s="49">
        <f>I42*20%</f>
        <v>121.02600000000001</v>
      </c>
    </row>
    <row r="71" spans="1:9" ht="13" x14ac:dyDescent="0.25">
      <c r="A71" s="50" t="s">
        <v>13</v>
      </c>
      <c r="B71" s="553" t="s">
        <v>120</v>
      </c>
      <c r="C71" s="553"/>
      <c r="D71" s="553"/>
      <c r="E71" s="553"/>
      <c r="F71" s="553"/>
      <c r="G71" s="553"/>
      <c r="H71" s="32"/>
      <c r="I71" s="49"/>
    </row>
    <row r="72" spans="1:9" ht="13" x14ac:dyDescent="0.25">
      <c r="A72" s="50" t="s">
        <v>12</v>
      </c>
      <c r="B72" s="553" t="s">
        <v>119</v>
      </c>
      <c r="C72" s="553"/>
      <c r="D72" s="553"/>
      <c r="E72" s="553"/>
      <c r="F72" s="553"/>
      <c r="G72" s="553"/>
      <c r="H72" s="32"/>
      <c r="I72" s="49"/>
    </row>
    <row r="73" spans="1:9" ht="13" x14ac:dyDescent="0.25">
      <c r="A73" s="50" t="s">
        <v>35</v>
      </c>
      <c r="B73" s="553" t="s">
        <v>118</v>
      </c>
      <c r="C73" s="553"/>
      <c r="D73" s="553"/>
      <c r="E73" s="553"/>
      <c r="F73" s="553"/>
      <c r="G73" s="553"/>
      <c r="H73" s="32"/>
      <c r="I73" s="49"/>
    </row>
    <row r="74" spans="1:9" ht="13" x14ac:dyDescent="0.25">
      <c r="A74" s="50" t="s">
        <v>32</v>
      </c>
      <c r="B74" s="553" t="s">
        <v>117</v>
      </c>
      <c r="C74" s="553"/>
      <c r="D74" s="553"/>
      <c r="E74" s="553"/>
      <c r="F74" s="553"/>
      <c r="G74" s="553"/>
      <c r="H74" s="32"/>
      <c r="I74" s="49"/>
    </row>
    <row r="75" spans="1:9" ht="13" x14ac:dyDescent="0.25">
      <c r="A75" s="50" t="s">
        <v>81</v>
      </c>
      <c r="B75" s="553" t="s">
        <v>116</v>
      </c>
      <c r="C75" s="553"/>
      <c r="D75" s="553"/>
      <c r="E75" s="553"/>
      <c r="F75" s="553"/>
      <c r="G75" s="553"/>
      <c r="H75" s="32">
        <v>0.08</v>
      </c>
      <c r="I75" s="49">
        <f>I42*8%</f>
        <v>48.410400000000003</v>
      </c>
    </row>
    <row r="76" spans="1:9" ht="13" x14ac:dyDescent="0.25">
      <c r="A76" s="50" t="s">
        <v>79</v>
      </c>
      <c r="B76" s="553" t="s">
        <v>115</v>
      </c>
      <c r="C76" s="553"/>
      <c r="D76" s="553"/>
      <c r="E76" s="553"/>
      <c r="F76" s="553"/>
      <c r="G76" s="553"/>
      <c r="H76" s="32">
        <v>0.03</v>
      </c>
      <c r="I76" s="49">
        <f>I42*3%</f>
        <v>18.1539</v>
      </c>
    </row>
    <row r="77" spans="1:9" ht="13" x14ac:dyDescent="0.25">
      <c r="A77" s="50" t="s">
        <v>114</v>
      </c>
      <c r="B77" s="553" t="s">
        <v>113</v>
      </c>
      <c r="C77" s="553"/>
      <c r="D77" s="553"/>
      <c r="E77" s="553"/>
      <c r="F77" s="553"/>
      <c r="G77" s="553"/>
      <c r="H77" s="32"/>
      <c r="I77" s="49"/>
    </row>
    <row r="78" spans="1:9" ht="13" x14ac:dyDescent="0.25">
      <c r="A78" s="578" t="s">
        <v>47</v>
      </c>
      <c r="B78" s="578"/>
      <c r="C78" s="578"/>
      <c r="D78" s="578"/>
      <c r="E78" s="578"/>
      <c r="F78" s="578"/>
      <c r="G78" s="578"/>
      <c r="H78" s="32">
        <f>SUM(H70:H77)</f>
        <v>0.31000000000000005</v>
      </c>
      <c r="I78" s="25">
        <f>SUM(I70:I77)</f>
        <v>187.59030000000001</v>
      </c>
    </row>
    <row r="79" spans="1:9" ht="13" x14ac:dyDescent="0.25">
      <c r="A79" s="181"/>
      <c r="B79" s="47"/>
      <c r="C79" s="47"/>
      <c r="D79" s="47"/>
      <c r="E79" s="47"/>
      <c r="F79" s="47"/>
      <c r="G79" s="47"/>
      <c r="H79" s="46"/>
      <c r="I79" s="45"/>
    </row>
    <row r="80" spans="1:9" ht="13" x14ac:dyDescent="0.25">
      <c r="A80" s="553" t="s">
        <v>112</v>
      </c>
      <c r="B80" s="553"/>
      <c r="C80" s="553"/>
      <c r="D80" s="553"/>
      <c r="E80" s="553"/>
      <c r="F80" s="553"/>
      <c r="G80" s="553"/>
      <c r="H80" s="553"/>
      <c r="I80" s="553"/>
    </row>
    <row r="81" spans="1:9" ht="13" x14ac:dyDescent="0.25">
      <c r="A81" s="560"/>
      <c r="B81" s="560"/>
      <c r="C81" s="560"/>
      <c r="D81" s="560"/>
      <c r="E81" s="560"/>
      <c r="F81" s="560"/>
      <c r="G81" s="560"/>
      <c r="H81" s="560"/>
      <c r="I81" s="560"/>
    </row>
    <row r="82" spans="1:9" ht="14" x14ac:dyDescent="0.25">
      <c r="A82" s="554" t="s">
        <v>111</v>
      </c>
      <c r="B82" s="554"/>
      <c r="C82" s="554"/>
      <c r="D82" s="554"/>
      <c r="E82" s="554"/>
      <c r="F82" s="554"/>
      <c r="G82" s="554"/>
      <c r="H82" s="554"/>
      <c r="I82" s="554"/>
    </row>
    <row r="83" spans="1:9" ht="14" x14ac:dyDescent="0.25">
      <c r="A83" s="178" t="s">
        <v>74</v>
      </c>
      <c r="B83" s="554" t="s">
        <v>110</v>
      </c>
      <c r="C83" s="554"/>
      <c r="D83" s="554"/>
      <c r="E83" s="554"/>
      <c r="F83" s="554"/>
      <c r="G83" s="554"/>
      <c r="H83" s="554"/>
      <c r="I83" s="178" t="s">
        <v>16</v>
      </c>
    </row>
    <row r="84" spans="1:9" ht="13" x14ac:dyDescent="0.25">
      <c r="A84" s="171" t="s">
        <v>15</v>
      </c>
      <c r="B84" s="553" t="s">
        <v>109</v>
      </c>
      <c r="C84" s="553"/>
      <c r="D84" s="553"/>
      <c r="E84" s="553"/>
      <c r="F84" s="553"/>
      <c r="G84" s="553"/>
      <c r="H84" s="553"/>
      <c r="I84" s="25">
        <f>I42*8.33%</f>
        <v>50.407328999999997</v>
      </c>
    </row>
    <row r="85" spans="1:9" ht="13" x14ac:dyDescent="0.25">
      <c r="A85" s="171" t="s">
        <v>13</v>
      </c>
      <c r="B85" s="553" t="s">
        <v>108</v>
      </c>
      <c r="C85" s="553"/>
      <c r="D85" s="553"/>
      <c r="E85" s="553"/>
      <c r="F85" s="553"/>
      <c r="G85" s="553"/>
      <c r="H85" s="553"/>
      <c r="I85" s="44">
        <f>I42*2.78%</f>
        <v>16.822613999999998</v>
      </c>
    </row>
    <row r="86" spans="1:9" ht="13" x14ac:dyDescent="0.25">
      <c r="A86" s="578" t="s">
        <v>80</v>
      </c>
      <c r="B86" s="578"/>
      <c r="C86" s="578"/>
      <c r="D86" s="578"/>
      <c r="E86" s="578"/>
      <c r="F86" s="578"/>
      <c r="G86" s="578"/>
      <c r="H86" s="578"/>
      <c r="I86" s="44">
        <f>SUM(I84:I85)</f>
        <v>67.229942999999992</v>
      </c>
    </row>
    <row r="87" spans="1:9" ht="13" x14ac:dyDescent="0.25">
      <c r="A87" s="171" t="s">
        <v>12</v>
      </c>
      <c r="B87" s="553" t="s">
        <v>107</v>
      </c>
      <c r="C87" s="553"/>
      <c r="D87" s="553"/>
      <c r="E87" s="553"/>
      <c r="F87" s="553"/>
      <c r="G87" s="553"/>
      <c r="H87" s="553"/>
      <c r="I87" s="177">
        <f>ROUND(H78*I86,2)</f>
        <v>20.84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44">
        <f>SUM(I86:I87)</f>
        <v>88.069942999999995</v>
      </c>
    </row>
    <row r="89" spans="1:9" ht="13" x14ac:dyDescent="0.25">
      <c r="A89" s="580"/>
      <c r="B89" s="580"/>
      <c r="C89" s="580"/>
      <c r="D89" s="580"/>
      <c r="E89" s="580"/>
      <c r="F89" s="580"/>
      <c r="G89" s="580"/>
      <c r="H89" s="580"/>
      <c r="I89" s="580"/>
    </row>
    <row r="90" spans="1:9" ht="14" x14ac:dyDescent="0.25">
      <c r="A90" s="554" t="s">
        <v>106</v>
      </c>
      <c r="B90" s="554"/>
      <c r="C90" s="554"/>
      <c r="D90" s="554"/>
      <c r="E90" s="554"/>
      <c r="F90" s="554"/>
      <c r="G90" s="554"/>
      <c r="H90" s="554"/>
      <c r="I90" s="554"/>
    </row>
    <row r="91" spans="1:9" ht="14" x14ac:dyDescent="0.25">
      <c r="A91" s="178" t="s">
        <v>72</v>
      </c>
      <c r="B91" s="581" t="s">
        <v>105</v>
      </c>
      <c r="C91" s="581"/>
      <c r="D91" s="581"/>
      <c r="E91" s="581"/>
      <c r="F91" s="581"/>
      <c r="G91" s="581"/>
      <c r="H91" s="581"/>
      <c r="I91" s="178" t="s">
        <v>16</v>
      </c>
    </row>
    <row r="92" spans="1:9" ht="13" x14ac:dyDescent="0.25">
      <c r="A92" s="171" t="s">
        <v>15</v>
      </c>
      <c r="B92" s="553" t="s">
        <v>105</v>
      </c>
      <c r="C92" s="553"/>
      <c r="D92" s="553"/>
      <c r="E92" s="553"/>
      <c r="F92" s="553"/>
      <c r="G92" s="553"/>
      <c r="H92" s="553"/>
      <c r="I92" s="71">
        <f xml:space="preserve"> I42*0.07%</f>
        <v>0.42359100000000005</v>
      </c>
    </row>
    <row r="93" spans="1:9" ht="13" x14ac:dyDescent="0.25">
      <c r="A93" s="171" t="s">
        <v>13</v>
      </c>
      <c r="B93" s="553" t="s">
        <v>103</v>
      </c>
      <c r="C93" s="553"/>
      <c r="D93" s="553"/>
      <c r="E93" s="553"/>
      <c r="F93" s="553"/>
      <c r="G93" s="553"/>
      <c r="H93" s="553"/>
      <c r="I93" s="25">
        <f>ROUND(H78*I92,2)</f>
        <v>0.13</v>
      </c>
    </row>
    <row r="94" spans="1:9" ht="13" x14ac:dyDescent="0.25">
      <c r="A94" s="578" t="s">
        <v>47</v>
      </c>
      <c r="B94" s="578"/>
      <c r="C94" s="578"/>
      <c r="D94" s="578"/>
      <c r="E94" s="578"/>
      <c r="F94" s="578"/>
      <c r="G94" s="578"/>
      <c r="H94" s="578"/>
      <c r="I94" s="25">
        <f>SUM(I92:I93)</f>
        <v>0.55359100000000006</v>
      </c>
    </row>
    <row r="95" spans="1:9" ht="14" x14ac:dyDescent="0.25">
      <c r="A95" s="581" t="s">
        <v>102</v>
      </c>
      <c r="B95" s="581"/>
      <c r="C95" s="581"/>
      <c r="D95" s="581"/>
      <c r="E95" s="581"/>
      <c r="F95" s="581"/>
      <c r="G95" s="581"/>
      <c r="H95" s="581"/>
      <c r="I95" s="581"/>
    </row>
    <row r="96" spans="1:9" ht="14" x14ac:dyDescent="0.25">
      <c r="A96" s="178" t="s">
        <v>70</v>
      </c>
      <c r="B96" s="581" t="s">
        <v>101</v>
      </c>
      <c r="C96" s="581"/>
      <c r="D96" s="581"/>
      <c r="E96" s="581"/>
      <c r="F96" s="581"/>
      <c r="G96" s="581"/>
      <c r="H96" s="581"/>
      <c r="I96" s="178" t="s">
        <v>16</v>
      </c>
    </row>
    <row r="97" spans="1:9" ht="13" x14ac:dyDescent="0.25">
      <c r="A97" s="171" t="s">
        <v>15</v>
      </c>
      <c r="B97" s="577" t="s">
        <v>100</v>
      </c>
      <c r="C97" s="577"/>
      <c r="D97" s="577"/>
      <c r="E97" s="577"/>
      <c r="F97" s="577"/>
      <c r="G97" s="577"/>
      <c r="H97" s="577"/>
      <c r="I97" s="72">
        <f>I42*0.42%</f>
        <v>2.5415459999999999</v>
      </c>
    </row>
    <row r="98" spans="1:9" ht="13" x14ac:dyDescent="0.25">
      <c r="A98" s="171" t="s">
        <v>13</v>
      </c>
      <c r="B98" s="577" t="s">
        <v>99</v>
      </c>
      <c r="C98" s="577"/>
      <c r="D98" s="577"/>
      <c r="E98" s="577"/>
      <c r="F98" s="577"/>
      <c r="G98" s="577"/>
      <c r="H98" s="577"/>
      <c r="I98" s="25">
        <f>I42*0.03%</f>
        <v>0.18153899999999998</v>
      </c>
    </row>
    <row r="99" spans="1:9" ht="13" x14ac:dyDescent="0.25">
      <c r="A99" s="171" t="s">
        <v>98</v>
      </c>
      <c r="B99" s="577" t="s">
        <v>97</v>
      </c>
      <c r="C99" s="577"/>
      <c r="D99" s="577"/>
      <c r="E99" s="577"/>
      <c r="F99" s="577"/>
      <c r="G99" s="577"/>
      <c r="H99" s="577"/>
      <c r="I99" s="25">
        <f>ROUND((0.08*0.4*0.05)*I42,2)</f>
        <v>0.97</v>
      </c>
    </row>
    <row r="100" spans="1:9" ht="13" x14ac:dyDescent="0.25">
      <c r="A100" s="171" t="s">
        <v>96</v>
      </c>
      <c r="B100" s="553" t="s">
        <v>95</v>
      </c>
      <c r="C100" s="553"/>
      <c r="D100" s="553"/>
      <c r="E100" s="553"/>
      <c r="F100" s="553"/>
      <c r="G100" s="553"/>
      <c r="H100" s="553"/>
      <c r="I100" s="71">
        <f>ROUND((1*0.08*0.1*0.05)*I42,2)</f>
        <v>0.24</v>
      </c>
    </row>
    <row r="101" spans="1:9" ht="13" x14ac:dyDescent="0.25">
      <c r="A101" s="171" t="s">
        <v>35</v>
      </c>
      <c r="B101" s="553" t="s">
        <v>190</v>
      </c>
      <c r="C101" s="553"/>
      <c r="D101" s="553"/>
      <c r="E101" s="553"/>
      <c r="F101" s="553"/>
      <c r="G101" s="553"/>
      <c r="H101" s="553"/>
      <c r="I101" s="25">
        <f xml:space="preserve"> I42*1.94%</f>
        <v>11.739522000000001</v>
      </c>
    </row>
    <row r="102" spans="1:9" ht="13" x14ac:dyDescent="0.25">
      <c r="A102" s="171" t="s">
        <v>32</v>
      </c>
      <c r="B102" s="577" t="s">
        <v>93</v>
      </c>
      <c r="C102" s="577"/>
      <c r="D102" s="577"/>
      <c r="E102" s="577"/>
      <c r="F102" s="577"/>
      <c r="G102" s="577"/>
      <c r="H102" s="577"/>
      <c r="I102" s="25">
        <f>I101*36.8%</f>
        <v>4.3201440959999999</v>
      </c>
    </row>
    <row r="103" spans="1:9" ht="13" x14ac:dyDescent="0.25">
      <c r="A103" s="171" t="s">
        <v>92</v>
      </c>
      <c r="B103" s="577" t="s">
        <v>91</v>
      </c>
      <c r="C103" s="577"/>
      <c r="D103" s="577"/>
      <c r="E103" s="577"/>
      <c r="F103" s="577"/>
      <c r="G103" s="577"/>
      <c r="H103" s="577"/>
      <c r="I103" s="25">
        <f>ROUND(1*0.08*0.4*I42,2)</f>
        <v>19.36</v>
      </c>
    </row>
    <row r="104" spans="1:9" ht="13" x14ac:dyDescent="0.25">
      <c r="A104" s="171" t="s">
        <v>90</v>
      </c>
      <c r="B104" s="553" t="s">
        <v>89</v>
      </c>
      <c r="C104" s="553"/>
      <c r="D104" s="553"/>
      <c r="E104" s="553"/>
      <c r="F104" s="553"/>
      <c r="G104" s="553"/>
      <c r="H104" s="553"/>
      <c r="I104" s="25">
        <f>ROUND(1*0.08*0.1*I42,2)</f>
        <v>4.84</v>
      </c>
    </row>
    <row r="105" spans="1:9" ht="13" x14ac:dyDescent="0.25">
      <c r="A105" s="578" t="s">
        <v>47</v>
      </c>
      <c r="B105" s="578"/>
      <c r="C105" s="578"/>
      <c r="D105" s="578"/>
      <c r="E105" s="578"/>
      <c r="F105" s="578"/>
      <c r="G105" s="578"/>
      <c r="H105" s="578"/>
      <c r="I105" s="25">
        <f>SUM(I97:I104)</f>
        <v>44.192751095999995</v>
      </c>
    </row>
    <row r="106" spans="1:9" ht="14" x14ac:dyDescent="0.25">
      <c r="A106" s="554" t="s">
        <v>88</v>
      </c>
      <c r="B106" s="554"/>
      <c r="C106" s="554"/>
      <c r="D106" s="554"/>
      <c r="E106" s="554"/>
      <c r="F106" s="554"/>
      <c r="G106" s="554"/>
      <c r="H106" s="554"/>
      <c r="I106" s="554"/>
    </row>
    <row r="107" spans="1:9" ht="14" x14ac:dyDescent="0.3">
      <c r="A107" s="41" t="s">
        <v>68</v>
      </c>
      <c r="B107" s="581" t="s">
        <v>87</v>
      </c>
      <c r="C107" s="581"/>
      <c r="D107" s="581"/>
      <c r="E107" s="581"/>
      <c r="F107" s="581"/>
      <c r="G107" s="581"/>
      <c r="H107" s="581"/>
      <c r="I107" s="41" t="s">
        <v>16</v>
      </c>
    </row>
    <row r="108" spans="1:9" ht="13" x14ac:dyDescent="0.3">
      <c r="A108" s="169" t="s">
        <v>15</v>
      </c>
      <c r="B108" s="577" t="s">
        <v>86</v>
      </c>
      <c r="C108" s="577"/>
      <c r="D108" s="577"/>
      <c r="E108" s="577"/>
      <c r="F108" s="577"/>
      <c r="G108" s="577"/>
      <c r="H108" s="577"/>
      <c r="I108" s="25">
        <f>I42*8.33%</f>
        <v>50.407328999999997</v>
      </c>
    </row>
    <row r="109" spans="1:9" ht="13" x14ac:dyDescent="0.3">
      <c r="A109" s="169" t="s">
        <v>13</v>
      </c>
      <c r="B109" s="577" t="s">
        <v>191</v>
      </c>
      <c r="C109" s="577"/>
      <c r="D109" s="577"/>
      <c r="E109" s="577"/>
      <c r="F109" s="577"/>
      <c r="G109" s="577"/>
      <c r="H109" s="577"/>
      <c r="I109" s="40">
        <f>I42*1%</f>
        <v>6.0513000000000003</v>
      </c>
    </row>
    <row r="110" spans="1:9" ht="13" x14ac:dyDescent="0.3">
      <c r="A110" s="169" t="s">
        <v>12</v>
      </c>
      <c r="B110" s="577" t="s">
        <v>180</v>
      </c>
      <c r="C110" s="577"/>
      <c r="D110" s="577"/>
      <c r="E110" s="577"/>
      <c r="F110" s="577"/>
      <c r="G110" s="577"/>
      <c r="H110" s="577"/>
      <c r="I110" s="40">
        <f>I42*0.02%</f>
        <v>0.12102600000000001</v>
      </c>
    </row>
    <row r="111" spans="1:9" ht="13" x14ac:dyDescent="0.3">
      <c r="A111" s="169" t="s">
        <v>35</v>
      </c>
      <c r="B111" s="577" t="s">
        <v>192</v>
      </c>
      <c r="C111" s="577"/>
      <c r="D111" s="577"/>
      <c r="E111" s="577"/>
      <c r="F111" s="577"/>
      <c r="G111" s="577"/>
      <c r="H111" s="577"/>
      <c r="I111" s="40">
        <f>I42*0.05%</f>
        <v>0.30256500000000003</v>
      </c>
    </row>
    <row r="112" spans="1:9" ht="13" x14ac:dyDescent="0.3">
      <c r="A112" s="169" t="s">
        <v>32</v>
      </c>
      <c r="B112" s="577" t="s">
        <v>193</v>
      </c>
      <c r="C112" s="577"/>
      <c r="D112" s="577"/>
      <c r="E112" s="577"/>
      <c r="F112" s="577"/>
      <c r="G112" s="577"/>
      <c r="H112" s="577"/>
      <c r="I112" s="37">
        <f>I42*0.28%</f>
        <v>1.6943640000000002</v>
      </c>
    </row>
    <row r="113" spans="1:9" ht="13" x14ac:dyDescent="0.3">
      <c r="A113" s="169" t="s">
        <v>81</v>
      </c>
      <c r="B113" s="577" t="s">
        <v>65</v>
      </c>
      <c r="C113" s="577"/>
      <c r="D113" s="577"/>
      <c r="E113" s="577"/>
      <c r="F113" s="577"/>
      <c r="G113" s="577"/>
      <c r="H113" s="577"/>
      <c r="I113" s="37"/>
    </row>
    <row r="114" spans="1:9" ht="13" x14ac:dyDescent="0.3">
      <c r="A114" s="578" t="s">
        <v>80</v>
      </c>
      <c r="B114" s="578"/>
      <c r="C114" s="578"/>
      <c r="D114" s="578"/>
      <c r="E114" s="578"/>
      <c r="F114" s="578"/>
      <c r="G114" s="578"/>
      <c r="H114" s="578"/>
      <c r="I114" s="37">
        <f>SUM(I108:I113)</f>
        <v>58.576583999999997</v>
      </c>
    </row>
    <row r="115" spans="1:9" ht="13" x14ac:dyDescent="0.3">
      <c r="A115" s="172" t="s">
        <v>79</v>
      </c>
      <c r="B115" s="577" t="s">
        <v>78</v>
      </c>
      <c r="C115" s="577"/>
      <c r="D115" s="577"/>
      <c r="E115" s="577"/>
      <c r="F115" s="577"/>
      <c r="G115" s="577"/>
      <c r="H115" s="577"/>
      <c r="I115" s="37">
        <f>ROUND(H78*I114,2)</f>
        <v>18.16</v>
      </c>
    </row>
    <row r="116" spans="1:9" ht="13" x14ac:dyDescent="0.25">
      <c r="A116" s="578" t="s">
        <v>47</v>
      </c>
      <c r="B116" s="578"/>
      <c r="C116" s="578"/>
      <c r="D116" s="578"/>
      <c r="E116" s="578"/>
      <c r="F116" s="578"/>
      <c r="G116" s="578"/>
      <c r="H116" s="578"/>
      <c r="I116" s="25">
        <f>SUM(I114:I115)</f>
        <v>76.736583999999993</v>
      </c>
    </row>
    <row r="117" spans="1:9" ht="14" x14ac:dyDescent="0.25">
      <c r="A117" s="581" t="s">
        <v>77</v>
      </c>
      <c r="B117" s="581"/>
      <c r="C117" s="581"/>
      <c r="D117" s="581"/>
      <c r="E117" s="581"/>
      <c r="F117" s="581"/>
      <c r="G117" s="581"/>
      <c r="H117" s="581"/>
      <c r="I117" s="581"/>
    </row>
    <row r="118" spans="1:9" ht="14" x14ac:dyDescent="0.25">
      <c r="A118" s="178">
        <v>4</v>
      </c>
      <c r="B118" s="554" t="s">
        <v>34</v>
      </c>
      <c r="C118" s="554"/>
      <c r="D118" s="554"/>
      <c r="E118" s="554"/>
      <c r="F118" s="554"/>
      <c r="G118" s="554"/>
      <c r="H118" s="554"/>
      <c r="I118" s="178" t="s">
        <v>16</v>
      </c>
    </row>
    <row r="119" spans="1:9" ht="13" x14ac:dyDescent="0.25">
      <c r="A119" s="171" t="s">
        <v>76</v>
      </c>
      <c r="B119" s="553" t="s">
        <v>75</v>
      </c>
      <c r="C119" s="553"/>
      <c r="D119" s="553"/>
      <c r="E119" s="553"/>
      <c r="F119" s="553"/>
      <c r="G119" s="553"/>
      <c r="H119" s="553"/>
      <c r="I119" s="25">
        <f>I78</f>
        <v>187.59030000000001</v>
      </c>
    </row>
    <row r="120" spans="1:9" ht="13" x14ac:dyDescent="0.25">
      <c r="A120" s="171" t="s">
        <v>74</v>
      </c>
      <c r="B120" s="553" t="s">
        <v>73</v>
      </c>
      <c r="C120" s="553"/>
      <c r="D120" s="553"/>
      <c r="E120" s="553"/>
      <c r="F120" s="553"/>
      <c r="G120" s="553"/>
      <c r="H120" s="553"/>
      <c r="I120" s="25">
        <f>I88</f>
        <v>88.069942999999995</v>
      </c>
    </row>
    <row r="121" spans="1:9" ht="13" x14ac:dyDescent="0.25">
      <c r="A121" s="171" t="s">
        <v>72</v>
      </c>
      <c r="B121" s="553" t="s">
        <v>71</v>
      </c>
      <c r="C121" s="553"/>
      <c r="D121" s="553"/>
      <c r="E121" s="553"/>
      <c r="F121" s="553"/>
      <c r="G121" s="553"/>
      <c r="H121" s="553"/>
      <c r="I121" s="25">
        <f>I94</f>
        <v>0.55359100000000006</v>
      </c>
    </row>
    <row r="122" spans="1:9" ht="13" x14ac:dyDescent="0.25">
      <c r="A122" s="171" t="s">
        <v>70</v>
      </c>
      <c r="B122" s="553" t="s">
        <v>69</v>
      </c>
      <c r="C122" s="553"/>
      <c r="D122" s="553"/>
      <c r="E122" s="553"/>
      <c r="F122" s="553"/>
      <c r="G122" s="553"/>
      <c r="H122" s="553"/>
      <c r="I122" s="25">
        <f>I105</f>
        <v>44.192751095999995</v>
      </c>
    </row>
    <row r="123" spans="1:9" ht="13" x14ac:dyDescent="0.25">
      <c r="A123" s="171" t="s">
        <v>68</v>
      </c>
      <c r="B123" s="553" t="s">
        <v>67</v>
      </c>
      <c r="C123" s="553"/>
      <c r="D123" s="553"/>
      <c r="E123" s="553"/>
      <c r="F123" s="553"/>
      <c r="G123" s="553"/>
      <c r="H123" s="553"/>
      <c r="I123" s="25">
        <f>I116</f>
        <v>76.736583999999993</v>
      </c>
    </row>
    <row r="124" spans="1:9" ht="13" x14ac:dyDescent="0.25">
      <c r="A124" s="171" t="s">
        <v>66</v>
      </c>
      <c r="B124" s="553" t="s">
        <v>65</v>
      </c>
      <c r="C124" s="553"/>
      <c r="D124" s="553"/>
      <c r="E124" s="553"/>
      <c r="F124" s="553"/>
      <c r="G124" s="553"/>
      <c r="H124" s="553"/>
      <c r="I124" s="25"/>
    </row>
    <row r="125" spans="1:9" ht="13" x14ac:dyDescent="0.25">
      <c r="A125" s="578" t="s">
        <v>47</v>
      </c>
      <c r="B125" s="578"/>
      <c r="C125" s="578"/>
      <c r="D125" s="578"/>
      <c r="E125" s="578"/>
      <c r="F125" s="578"/>
      <c r="G125" s="578"/>
      <c r="H125" s="578"/>
      <c r="I125" s="25">
        <f>SUM(I119:I124)</f>
        <v>397.14316909600001</v>
      </c>
    </row>
    <row r="126" spans="1:9" ht="13" x14ac:dyDescent="0.25">
      <c r="A126" s="560" t="s">
        <v>64</v>
      </c>
      <c r="B126" s="560"/>
      <c r="C126" s="560"/>
      <c r="D126" s="560"/>
      <c r="E126" s="560"/>
      <c r="F126" s="560"/>
      <c r="G126" s="560"/>
      <c r="H126" s="560"/>
      <c r="I126" s="560"/>
    </row>
    <row r="127" spans="1:9" ht="14" x14ac:dyDescent="0.25">
      <c r="A127" s="178">
        <v>5</v>
      </c>
      <c r="B127" s="581" t="s">
        <v>63</v>
      </c>
      <c r="C127" s="581"/>
      <c r="D127" s="581"/>
      <c r="E127" s="581"/>
      <c r="F127" s="581"/>
      <c r="G127" s="581"/>
      <c r="H127" s="178" t="s">
        <v>62</v>
      </c>
      <c r="I127" s="34" t="s">
        <v>16</v>
      </c>
    </row>
    <row r="128" spans="1:9" ht="13" x14ac:dyDescent="0.25">
      <c r="A128" s="624" t="s">
        <v>61</v>
      </c>
      <c r="B128" s="624"/>
      <c r="C128" s="624"/>
      <c r="D128" s="624"/>
      <c r="E128" s="624"/>
      <c r="F128" s="624"/>
      <c r="G128" s="624"/>
      <c r="H128" s="33" t="s">
        <v>49</v>
      </c>
      <c r="I128" s="23">
        <f>SUM(I42+I54+I64+I125)</f>
        <v>1257.5231690959999</v>
      </c>
    </row>
    <row r="129" spans="1:9" ht="13" x14ac:dyDescent="0.25">
      <c r="A129" s="171" t="s">
        <v>15</v>
      </c>
      <c r="B129" s="574" t="s">
        <v>60</v>
      </c>
      <c r="C129" s="622"/>
      <c r="D129" s="622"/>
      <c r="E129" s="622"/>
      <c r="F129" s="622"/>
      <c r="G129" s="623"/>
      <c r="H129" s="32"/>
      <c r="I129" s="25">
        <v>100</v>
      </c>
    </row>
    <row r="130" spans="1:9" ht="13" x14ac:dyDescent="0.25">
      <c r="A130" s="624" t="s">
        <v>59</v>
      </c>
      <c r="B130" s="624"/>
      <c r="C130" s="624"/>
      <c r="D130" s="624"/>
      <c r="E130" s="624"/>
      <c r="F130" s="624"/>
      <c r="G130" s="624"/>
      <c r="H130" s="31" t="s">
        <v>49</v>
      </c>
      <c r="I130" s="23">
        <f>SUM(I42+I54+I64+I125+I129)</f>
        <v>1357.5231690959999</v>
      </c>
    </row>
    <row r="131" spans="1:9" ht="13" x14ac:dyDescent="0.25">
      <c r="A131" s="171" t="s">
        <v>13</v>
      </c>
      <c r="B131" s="574" t="s">
        <v>58</v>
      </c>
      <c r="C131" s="622"/>
      <c r="D131" s="622"/>
      <c r="E131" s="622"/>
      <c r="F131" s="622"/>
      <c r="G131" s="623"/>
      <c r="H131" s="32"/>
      <c r="I131" s="25">
        <v>146.99</v>
      </c>
    </row>
    <row r="132" spans="1:9" ht="13" x14ac:dyDescent="0.25">
      <c r="A132" s="624" t="s">
        <v>57</v>
      </c>
      <c r="B132" s="624"/>
      <c r="C132" s="624"/>
      <c r="D132" s="624"/>
      <c r="E132" s="624"/>
      <c r="F132" s="624"/>
      <c r="G132" s="624"/>
      <c r="H132" s="31" t="s">
        <v>49</v>
      </c>
      <c r="I132" s="23">
        <f>SUM(I42+I54+I64+I125+I129+I131)</f>
        <v>1504.513169096</v>
      </c>
    </row>
    <row r="133" spans="1:9" ht="13" x14ac:dyDescent="0.25">
      <c r="A133" s="171" t="s">
        <v>12</v>
      </c>
      <c r="B133" s="577" t="s">
        <v>56</v>
      </c>
      <c r="C133" s="577"/>
      <c r="D133" s="577"/>
      <c r="E133" s="577"/>
      <c r="F133" s="577"/>
      <c r="G133" s="577"/>
      <c r="H133" s="30" t="s">
        <v>49</v>
      </c>
      <c r="I133" s="28"/>
    </row>
    <row r="134" spans="1:9" ht="13" x14ac:dyDescent="0.25">
      <c r="A134" s="171"/>
      <c r="B134" s="577" t="s">
        <v>55</v>
      </c>
      <c r="C134" s="577"/>
      <c r="D134" s="577"/>
      <c r="E134" s="577"/>
      <c r="F134" s="577"/>
      <c r="G134" s="577"/>
      <c r="H134" s="30" t="s">
        <v>49</v>
      </c>
      <c r="I134" s="28" t="s">
        <v>49</v>
      </c>
    </row>
    <row r="135" spans="1:9" ht="13" x14ac:dyDescent="0.25">
      <c r="A135" s="171"/>
      <c r="B135" s="625" t="s">
        <v>234</v>
      </c>
      <c r="C135" s="583"/>
      <c r="D135" s="583"/>
      <c r="E135" s="583"/>
      <c r="F135" s="583"/>
      <c r="G135" s="583"/>
      <c r="H135" s="26">
        <v>1.95E-2</v>
      </c>
      <c r="I135" s="25">
        <v>31.68</v>
      </c>
    </row>
    <row r="136" spans="1:9" ht="13" x14ac:dyDescent="0.25">
      <c r="A136" s="171"/>
      <c r="B136" s="625" t="s">
        <v>235</v>
      </c>
      <c r="C136" s="583"/>
      <c r="D136" s="583"/>
      <c r="E136" s="583"/>
      <c r="F136" s="583"/>
      <c r="G136" s="583"/>
      <c r="H136" s="26">
        <v>2.3999999999999998E-3</v>
      </c>
      <c r="I136" s="25">
        <f>I158*H136</f>
        <v>3.9117839999999999</v>
      </c>
    </row>
    <row r="137" spans="1:9" ht="13" x14ac:dyDescent="0.25">
      <c r="A137" s="171"/>
      <c r="B137" s="582" t="s">
        <v>236</v>
      </c>
      <c r="C137" s="582"/>
      <c r="D137" s="582"/>
      <c r="E137" s="582"/>
      <c r="F137" s="582"/>
      <c r="G137" s="582"/>
      <c r="H137" s="29">
        <v>2.01E-2</v>
      </c>
      <c r="I137" s="28">
        <f>I158*H137</f>
        <v>32.761191000000004</v>
      </c>
    </row>
    <row r="138" spans="1:9" ht="13" x14ac:dyDescent="0.25">
      <c r="A138" s="171"/>
      <c r="B138" s="584" t="s">
        <v>51</v>
      </c>
      <c r="C138" s="584"/>
      <c r="D138" s="584"/>
      <c r="E138" s="584"/>
      <c r="F138" s="584"/>
      <c r="G138" s="584"/>
      <c r="H138" s="29" t="s">
        <v>49</v>
      </c>
      <c r="I138" s="28" t="s">
        <v>49</v>
      </c>
    </row>
    <row r="139" spans="1:9" ht="13" x14ac:dyDescent="0.25">
      <c r="A139" s="171"/>
      <c r="B139" s="573" t="s">
        <v>50</v>
      </c>
      <c r="C139" s="573"/>
      <c r="D139" s="573"/>
      <c r="E139" s="573"/>
      <c r="F139" s="573"/>
      <c r="G139" s="573"/>
      <c r="H139" s="29" t="s">
        <v>49</v>
      </c>
      <c r="I139" s="28" t="s">
        <v>49</v>
      </c>
    </row>
    <row r="140" spans="1:9" ht="13" x14ac:dyDescent="0.25">
      <c r="A140" s="171"/>
      <c r="B140" s="625" t="s">
        <v>228</v>
      </c>
      <c r="C140" s="583"/>
      <c r="D140" s="583"/>
      <c r="E140" s="583"/>
      <c r="F140" s="583"/>
      <c r="G140" s="583"/>
      <c r="H140" s="26">
        <v>3.5000000000000003E-2</v>
      </c>
      <c r="I140" s="25">
        <f>I158*H140</f>
        <v>57.046850000000006</v>
      </c>
    </row>
    <row r="141" spans="1:9" ht="13" x14ac:dyDescent="0.25">
      <c r="A141" s="578" t="s">
        <v>248</v>
      </c>
      <c r="B141" s="578"/>
      <c r="C141" s="578"/>
      <c r="D141" s="578"/>
      <c r="E141" s="578"/>
      <c r="F141" s="578"/>
      <c r="G141" s="578"/>
      <c r="H141" s="578"/>
      <c r="I141" s="25">
        <f>I143+I129+I131</f>
        <v>372.38982500000003</v>
      </c>
    </row>
    <row r="142" spans="1:9" ht="13" x14ac:dyDescent="0.25">
      <c r="A142" s="578"/>
      <c r="B142" s="578"/>
      <c r="C142" s="578"/>
      <c r="D142" s="578"/>
      <c r="E142" s="578"/>
      <c r="F142" s="578"/>
      <c r="G142" s="578"/>
      <c r="H142" s="578"/>
      <c r="I142" s="578"/>
    </row>
    <row r="143" spans="1:9" ht="13" x14ac:dyDescent="0.25">
      <c r="A143" s="589" t="s">
        <v>46</v>
      </c>
      <c r="B143" s="589"/>
      <c r="C143" s="589"/>
      <c r="D143" s="589"/>
      <c r="E143" s="589"/>
      <c r="F143" s="589"/>
      <c r="G143" s="589"/>
      <c r="H143" s="24">
        <f>SUM(H135:H140)</f>
        <v>7.6999999999999999E-2</v>
      </c>
      <c r="I143" s="23">
        <f>SUM(I135:I140)</f>
        <v>125.39982500000001</v>
      </c>
    </row>
    <row r="144" spans="1:9" x14ac:dyDescent="0.25">
      <c r="A144" s="590" t="s">
        <v>45</v>
      </c>
      <c r="B144" s="590"/>
      <c r="C144" s="591" t="s">
        <v>44</v>
      </c>
      <c r="D144" s="591"/>
      <c r="E144" s="591"/>
      <c r="F144" s="591"/>
      <c r="G144" s="591"/>
      <c r="H144" s="591"/>
      <c r="I144" s="591"/>
    </row>
    <row r="145" spans="1:9" x14ac:dyDescent="0.25">
      <c r="A145" s="590"/>
      <c r="B145" s="590"/>
      <c r="C145" s="592" t="s">
        <v>43</v>
      </c>
      <c r="D145" s="592"/>
      <c r="E145" s="592"/>
      <c r="F145" s="592"/>
      <c r="G145" s="592"/>
      <c r="H145" s="592"/>
      <c r="I145" s="592"/>
    </row>
    <row r="146" spans="1:9" x14ac:dyDescent="0.25">
      <c r="A146" s="590"/>
      <c r="B146" s="590"/>
      <c r="C146" s="593" t="s">
        <v>42</v>
      </c>
      <c r="D146" s="593"/>
      <c r="E146" s="593"/>
      <c r="F146" s="593"/>
      <c r="G146" s="593"/>
      <c r="H146" s="593"/>
      <c r="I146" s="593"/>
    </row>
    <row r="147" spans="1:9" x14ac:dyDescent="0.25">
      <c r="A147" s="585"/>
      <c r="B147" s="585"/>
      <c r="C147" s="585"/>
      <c r="D147" s="585"/>
      <c r="E147" s="585"/>
      <c r="F147" s="585"/>
      <c r="G147" s="585"/>
      <c r="H147" s="585"/>
      <c r="I147" s="585"/>
    </row>
    <row r="148" spans="1:9" ht="13" x14ac:dyDescent="0.25">
      <c r="A148" s="553" t="s">
        <v>41</v>
      </c>
      <c r="B148" s="553"/>
      <c r="C148" s="553"/>
      <c r="D148" s="553"/>
      <c r="E148" s="553"/>
      <c r="F148" s="553"/>
      <c r="G148" s="553"/>
      <c r="H148" s="553"/>
      <c r="I148" s="553"/>
    </row>
    <row r="149" spans="1:9" ht="13" x14ac:dyDescent="0.25">
      <c r="A149" s="578"/>
      <c r="B149" s="578"/>
      <c r="C149" s="578"/>
      <c r="D149" s="578"/>
      <c r="E149" s="578"/>
      <c r="F149" s="578"/>
      <c r="G149" s="578"/>
      <c r="H149" s="578"/>
      <c r="I149" s="578"/>
    </row>
    <row r="150" spans="1:9" ht="15.5" x14ac:dyDescent="0.25">
      <c r="A150" s="586" t="s">
        <v>40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14" x14ac:dyDescent="0.25">
      <c r="A151" s="587" t="s">
        <v>39</v>
      </c>
      <c r="B151" s="587"/>
      <c r="C151" s="587"/>
      <c r="D151" s="587"/>
      <c r="E151" s="587"/>
      <c r="F151" s="587"/>
      <c r="G151" s="587"/>
      <c r="H151" s="587"/>
      <c r="I151" s="170" t="s">
        <v>16</v>
      </c>
    </row>
    <row r="152" spans="1:9" ht="13" x14ac:dyDescent="0.25">
      <c r="A152" s="174" t="s">
        <v>15</v>
      </c>
      <c r="B152" s="588" t="s">
        <v>38</v>
      </c>
      <c r="C152" s="588"/>
      <c r="D152" s="588"/>
      <c r="E152" s="588"/>
      <c r="F152" s="588"/>
      <c r="G152" s="588"/>
      <c r="H152" s="588"/>
      <c r="I152" s="20">
        <f>I42</f>
        <v>605.13</v>
      </c>
    </row>
    <row r="153" spans="1:9" ht="13" x14ac:dyDescent="0.25">
      <c r="A153" s="174" t="s">
        <v>13</v>
      </c>
      <c r="B153" s="588" t="s">
        <v>37</v>
      </c>
      <c r="C153" s="588"/>
      <c r="D153" s="588"/>
      <c r="E153" s="588"/>
      <c r="F153" s="588"/>
      <c r="G153" s="588"/>
      <c r="H153" s="588"/>
      <c r="I153" s="20">
        <f>I54</f>
        <v>250.25</v>
      </c>
    </row>
    <row r="154" spans="1:9" ht="13" x14ac:dyDescent="0.25">
      <c r="A154" s="174" t="s">
        <v>12</v>
      </c>
      <c r="B154" s="588" t="s">
        <v>36</v>
      </c>
      <c r="C154" s="588"/>
      <c r="D154" s="588"/>
      <c r="E154" s="588"/>
      <c r="F154" s="588"/>
      <c r="G154" s="588"/>
      <c r="H154" s="588"/>
      <c r="I154" s="20">
        <f>I64</f>
        <v>5</v>
      </c>
    </row>
    <row r="155" spans="1:9" ht="13" x14ac:dyDescent="0.25">
      <c r="A155" s="174" t="s">
        <v>35</v>
      </c>
      <c r="B155" s="588" t="s">
        <v>34</v>
      </c>
      <c r="C155" s="588"/>
      <c r="D155" s="588"/>
      <c r="E155" s="588"/>
      <c r="F155" s="588"/>
      <c r="G155" s="588"/>
      <c r="H155" s="588"/>
      <c r="I155" s="20">
        <f>I125</f>
        <v>397.14316909600001</v>
      </c>
    </row>
    <row r="156" spans="1:9" ht="13" x14ac:dyDescent="0.25">
      <c r="A156" s="598" t="s">
        <v>33</v>
      </c>
      <c r="B156" s="598"/>
      <c r="C156" s="598"/>
      <c r="D156" s="598"/>
      <c r="E156" s="598"/>
      <c r="F156" s="598"/>
      <c r="G156" s="598"/>
      <c r="H156" s="598"/>
      <c r="I156" s="20">
        <f>SUM(I152:I155)</f>
        <v>1257.5231690959999</v>
      </c>
    </row>
    <row r="157" spans="1:9" ht="13" x14ac:dyDescent="0.25">
      <c r="A157" s="21" t="s">
        <v>32</v>
      </c>
      <c r="B157" s="588" t="s">
        <v>31</v>
      </c>
      <c r="C157" s="588"/>
      <c r="D157" s="588"/>
      <c r="E157" s="588"/>
      <c r="F157" s="588"/>
      <c r="G157" s="588"/>
      <c r="H157" s="588"/>
      <c r="I157" s="20">
        <f>I141</f>
        <v>372.38982500000003</v>
      </c>
    </row>
    <row r="158" spans="1:9" ht="13" x14ac:dyDescent="0.25">
      <c r="A158" s="598" t="s">
        <v>30</v>
      </c>
      <c r="B158" s="598"/>
      <c r="C158" s="598"/>
      <c r="D158" s="598"/>
      <c r="E158" s="598"/>
      <c r="F158" s="598"/>
      <c r="G158" s="598"/>
      <c r="H158" s="598"/>
      <c r="I158" s="20">
        <v>1629.91</v>
      </c>
    </row>
    <row r="159" spans="1:9" ht="14.5" x14ac:dyDescent="0.25">
      <c r="A159" s="594" t="s">
        <v>29</v>
      </c>
      <c r="B159" s="594"/>
      <c r="C159" s="594"/>
      <c r="D159" s="594"/>
      <c r="E159" s="594"/>
      <c r="F159" s="594"/>
      <c r="G159" s="594"/>
      <c r="H159" s="594"/>
      <c r="I159" s="594"/>
    </row>
    <row r="160" spans="1:9" ht="15.5" x14ac:dyDescent="0.25">
      <c r="A160" s="586" t="s">
        <v>28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69" x14ac:dyDescent="0.25">
      <c r="A161" s="595" t="s">
        <v>27</v>
      </c>
      <c r="B161" s="595"/>
      <c r="C161" s="580" t="s">
        <v>26</v>
      </c>
      <c r="D161" s="580"/>
      <c r="E161" s="19" t="s">
        <v>25</v>
      </c>
      <c r="F161" s="580" t="s">
        <v>24</v>
      </c>
      <c r="G161" s="580"/>
      <c r="H161" s="170" t="s">
        <v>23</v>
      </c>
      <c r="I161" s="170" t="s">
        <v>22</v>
      </c>
    </row>
    <row r="162" spans="1:9" x14ac:dyDescent="0.25">
      <c r="A162" s="621" t="s">
        <v>241</v>
      </c>
      <c r="B162" s="596"/>
      <c r="C162" s="619">
        <v>1629.91</v>
      </c>
      <c r="D162" s="597"/>
      <c r="E162" s="18">
        <v>2</v>
      </c>
      <c r="F162" s="619">
        <v>1629.91</v>
      </c>
      <c r="G162" s="597"/>
      <c r="H162" s="16">
        <v>1</v>
      </c>
      <c r="I162" s="175">
        <v>1629.91</v>
      </c>
    </row>
    <row r="163" spans="1:9" ht="13" x14ac:dyDescent="0.25">
      <c r="A163" s="603" t="s">
        <v>20</v>
      </c>
      <c r="B163" s="603"/>
      <c r="C163" s="603"/>
      <c r="D163" s="603"/>
      <c r="E163" s="603"/>
      <c r="F163" s="603"/>
      <c r="G163" s="603"/>
      <c r="H163" s="603"/>
      <c r="I163" s="175">
        <v>1629.91</v>
      </c>
    </row>
    <row r="164" spans="1:9" ht="15.5" x14ac:dyDescent="0.25">
      <c r="A164" s="586" t="s">
        <v>19</v>
      </c>
      <c r="B164" s="586"/>
      <c r="C164" s="586"/>
      <c r="D164" s="586"/>
      <c r="E164" s="586"/>
      <c r="F164" s="586"/>
      <c r="G164" s="586"/>
      <c r="H164" s="586"/>
      <c r="I164" s="586"/>
    </row>
    <row r="165" spans="1:9" ht="15.5" x14ac:dyDescent="0.25">
      <c r="A165" s="586" t="s">
        <v>18</v>
      </c>
      <c r="B165" s="586"/>
      <c r="C165" s="586"/>
      <c r="D165" s="586"/>
      <c r="E165" s="586"/>
      <c r="F165" s="586"/>
      <c r="G165" s="586"/>
      <c r="H165" s="586"/>
      <c r="I165" s="586"/>
    </row>
    <row r="166" spans="1:9" ht="13" x14ac:dyDescent="0.25">
      <c r="A166" s="580" t="s">
        <v>17</v>
      </c>
      <c r="B166" s="580"/>
      <c r="C166" s="580"/>
      <c r="D166" s="580"/>
      <c r="E166" s="580"/>
      <c r="F166" s="580"/>
      <c r="G166" s="580"/>
      <c r="H166" s="580"/>
      <c r="I166" s="170" t="s">
        <v>16</v>
      </c>
    </row>
    <row r="167" spans="1:9" x14ac:dyDescent="0.25">
      <c r="A167" s="173" t="s">
        <v>15</v>
      </c>
      <c r="B167" s="583" t="s">
        <v>14</v>
      </c>
      <c r="C167" s="583"/>
      <c r="D167" s="583"/>
      <c r="E167" s="583"/>
      <c r="F167" s="583"/>
      <c r="G167" s="583"/>
      <c r="H167" s="583"/>
      <c r="I167" s="16"/>
    </row>
    <row r="168" spans="1:9" x14ac:dyDescent="0.25">
      <c r="A168" s="173" t="s">
        <v>13</v>
      </c>
      <c r="B168" s="583" t="s">
        <v>9</v>
      </c>
      <c r="C168" s="583"/>
      <c r="D168" s="583"/>
      <c r="E168" s="583"/>
      <c r="F168" s="583"/>
      <c r="G168" s="583"/>
      <c r="H168" s="583"/>
      <c r="I168" s="175">
        <v>1629.91</v>
      </c>
    </row>
    <row r="169" spans="1:9" x14ac:dyDescent="0.25">
      <c r="A169" s="173" t="s">
        <v>12</v>
      </c>
      <c r="B169" s="583" t="s">
        <v>11</v>
      </c>
      <c r="C169" s="583"/>
      <c r="D169" s="583"/>
      <c r="E169" s="583"/>
      <c r="F169" s="583"/>
      <c r="G169" s="583"/>
      <c r="H169" s="583"/>
      <c r="I169" s="175"/>
    </row>
    <row r="170" spans="1:9" x14ac:dyDescent="0.25">
      <c r="A170" s="599"/>
      <c r="B170" s="599"/>
      <c r="C170" s="599"/>
      <c r="D170" s="599"/>
      <c r="E170" s="599"/>
      <c r="F170" s="599"/>
      <c r="G170" s="599"/>
      <c r="H170" s="599"/>
      <c r="I170" s="599"/>
    </row>
    <row r="171" spans="1:9" x14ac:dyDescent="0.25">
      <c r="A171" s="596" t="s">
        <v>10</v>
      </c>
      <c r="B171" s="596"/>
      <c r="C171" s="596"/>
      <c r="D171" s="596"/>
      <c r="E171" s="596"/>
      <c r="F171" s="596"/>
      <c r="G171" s="596"/>
      <c r="H171" s="596"/>
      <c r="I171" s="596"/>
    </row>
    <row r="172" spans="1:9" ht="13" x14ac:dyDescent="0.3">
      <c r="A172" s="13"/>
      <c r="B172" s="13"/>
      <c r="C172" s="13"/>
      <c r="D172" s="13"/>
      <c r="E172" s="13"/>
      <c r="F172" s="13"/>
      <c r="G172" s="13"/>
      <c r="H172" s="12"/>
      <c r="I172" s="12"/>
    </row>
    <row r="173" spans="1:9" ht="13" x14ac:dyDescent="0.3">
      <c r="A173" s="600"/>
      <c r="B173" s="600"/>
      <c r="C173" s="600"/>
      <c r="D173" s="600"/>
      <c r="E173" s="600"/>
      <c r="F173" s="600"/>
      <c r="G173" s="600"/>
      <c r="H173" s="600"/>
      <c r="I173" s="600"/>
    </row>
    <row r="174" spans="1:9" ht="18" x14ac:dyDescent="0.25">
      <c r="A174" s="601" t="s">
        <v>9</v>
      </c>
      <c r="B174" s="601"/>
      <c r="C174" s="601"/>
      <c r="D174" s="601"/>
      <c r="E174" s="601"/>
      <c r="F174" s="601"/>
      <c r="G174" s="602">
        <v>1629.91</v>
      </c>
      <c r="H174" s="602"/>
      <c r="I174" s="602"/>
    </row>
    <row r="175" spans="1:9" ht="18" x14ac:dyDescent="0.4">
      <c r="A175" s="607"/>
      <c r="B175" s="607"/>
      <c r="C175" s="607"/>
      <c r="D175" s="607"/>
      <c r="E175" s="607"/>
      <c r="F175" s="607"/>
      <c r="G175" s="607"/>
      <c r="H175" s="607"/>
      <c r="I175" s="607"/>
    </row>
    <row r="176" spans="1:9" ht="18" x14ac:dyDescent="0.25">
      <c r="A176" s="601" t="s">
        <v>8</v>
      </c>
      <c r="B176" s="601"/>
      <c r="C176" s="601"/>
      <c r="D176" s="601"/>
      <c r="E176" s="601"/>
      <c r="F176" s="601"/>
      <c r="G176" s="608">
        <v>12</v>
      </c>
      <c r="H176" s="608"/>
      <c r="I176" s="608"/>
    </row>
    <row r="177" spans="1:9" ht="18" x14ac:dyDescent="0.25">
      <c r="A177" s="609"/>
      <c r="B177" s="609"/>
      <c r="C177" s="609"/>
      <c r="D177" s="609"/>
      <c r="E177" s="609"/>
      <c r="F177" s="609"/>
      <c r="G177" s="609"/>
      <c r="H177" s="609"/>
      <c r="I177" s="609"/>
    </row>
    <row r="178" spans="1:9" ht="18" x14ac:dyDescent="0.25">
      <c r="A178" s="610" t="s">
        <v>7</v>
      </c>
      <c r="B178" s="610"/>
      <c r="C178" s="610"/>
      <c r="D178" s="610"/>
      <c r="E178" s="610"/>
      <c r="F178" s="610"/>
      <c r="G178" s="611">
        <v>19559</v>
      </c>
      <c r="H178" s="611"/>
      <c r="I178" s="611"/>
    </row>
  </sheetData>
  <mergeCells count="182">
    <mergeCell ref="A175:I175"/>
    <mergeCell ref="A176:F176"/>
    <mergeCell ref="G176:I176"/>
    <mergeCell ref="A177:I177"/>
    <mergeCell ref="A178:F178"/>
    <mergeCell ref="G178:I178"/>
    <mergeCell ref="B169:H169"/>
    <mergeCell ref="A170:I170"/>
    <mergeCell ref="A171:I171"/>
    <mergeCell ref="A173:I173"/>
    <mergeCell ref="A174:F174"/>
    <mergeCell ref="G174:I174"/>
    <mergeCell ref="A163:H163"/>
    <mergeCell ref="A164:I164"/>
    <mergeCell ref="A165:I165"/>
    <mergeCell ref="A166:H166"/>
    <mergeCell ref="B167:H167"/>
    <mergeCell ref="B168:H168"/>
    <mergeCell ref="A160:I160"/>
    <mergeCell ref="A161:B161"/>
    <mergeCell ref="C161:D161"/>
    <mergeCell ref="F161:G161"/>
    <mergeCell ref="A162:B162"/>
    <mergeCell ref="C162:D162"/>
    <mergeCell ref="F162:G162"/>
    <mergeCell ref="B154:H154"/>
    <mergeCell ref="B155:H155"/>
    <mergeCell ref="A156:H156"/>
    <mergeCell ref="B157:H157"/>
    <mergeCell ref="A158:H158"/>
    <mergeCell ref="A159:I159"/>
    <mergeCell ref="A148:I148"/>
    <mergeCell ref="A149:I149"/>
    <mergeCell ref="A150:I150"/>
    <mergeCell ref="A151:H151"/>
    <mergeCell ref="B152:H152"/>
    <mergeCell ref="B153:H153"/>
    <mergeCell ref="A143:G143"/>
    <mergeCell ref="A144:B146"/>
    <mergeCell ref="C144:I144"/>
    <mergeCell ref="C145:I145"/>
    <mergeCell ref="C146:I146"/>
    <mergeCell ref="A147:I147"/>
    <mergeCell ref="B137:G137"/>
    <mergeCell ref="B138:G138"/>
    <mergeCell ref="B139:G139"/>
    <mergeCell ref="B140:G140"/>
    <mergeCell ref="A141:H141"/>
    <mergeCell ref="A142:I142"/>
    <mergeCell ref="B131:G131"/>
    <mergeCell ref="A132:G132"/>
    <mergeCell ref="B133:G133"/>
    <mergeCell ref="B134:G134"/>
    <mergeCell ref="B135:G135"/>
    <mergeCell ref="B136:G136"/>
    <mergeCell ref="A125:H125"/>
    <mergeCell ref="A126:I126"/>
    <mergeCell ref="B127:G127"/>
    <mergeCell ref="A128:G128"/>
    <mergeCell ref="B129:G129"/>
    <mergeCell ref="A130:G130"/>
    <mergeCell ref="B119:H119"/>
    <mergeCell ref="B120:H120"/>
    <mergeCell ref="B121:H121"/>
    <mergeCell ref="B122:H122"/>
    <mergeCell ref="B123:H123"/>
    <mergeCell ref="B124:H124"/>
    <mergeCell ref="B113:H113"/>
    <mergeCell ref="A114:H114"/>
    <mergeCell ref="B115:H115"/>
    <mergeCell ref="A116:H116"/>
    <mergeCell ref="A117:I117"/>
    <mergeCell ref="B118:H118"/>
    <mergeCell ref="B107:H107"/>
    <mergeCell ref="B108:H108"/>
    <mergeCell ref="B109:H109"/>
    <mergeCell ref="B110:H110"/>
    <mergeCell ref="B111:H111"/>
    <mergeCell ref="B112:H112"/>
    <mergeCell ref="B101:H101"/>
    <mergeCell ref="B102:H102"/>
    <mergeCell ref="B103:H103"/>
    <mergeCell ref="B104:H104"/>
    <mergeCell ref="A105:H105"/>
    <mergeCell ref="A106:I106"/>
    <mergeCell ref="A95:I95"/>
    <mergeCell ref="B96:H96"/>
    <mergeCell ref="B97:H97"/>
    <mergeCell ref="B98:H98"/>
    <mergeCell ref="B99:H99"/>
    <mergeCell ref="B100:H100"/>
    <mergeCell ref="A89:I89"/>
    <mergeCell ref="A90:I90"/>
    <mergeCell ref="B91:H91"/>
    <mergeCell ref="B92:H92"/>
    <mergeCell ref="B93:H93"/>
    <mergeCell ref="A94:H94"/>
    <mergeCell ref="B83:H83"/>
    <mergeCell ref="B84:H84"/>
    <mergeCell ref="B85:H85"/>
    <mergeCell ref="A86:H86"/>
    <mergeCell ref="B87:H87"/>
    <mergeCell ref="A88:H88"/>
    <mergeCell ref="B76:G76"/>
    <mergeCell ref="B77:G77"/>
    <mergeCell ref="A78:G78"/>
    <mergeCell ref="A80:I80"/>
    <mergeCell ref="A81:I81"/>
    <mergeCell ref="A82:I82"/>
    <mergeCell ref="B70:G70"/>
    <mergeCell ref="B71:G71"/>
    <mergeCell ref="B72:G72"/>
    <mergeCell ref="B73:G73"/>
    <mergeCell ref="B74:G74"/>
    <mergeCell ref="B75:G75"/>
    <mergeCell ref="B63:H63"/>
    <mergeCell ref="A64:H64"/>
    <mergeCell ref="A65:I65"/>
    <mergeCell ref="A66:I66"/>
    <mergeCell ref="A68:I68"/>
    <mergeCell ref="B69:G69"/>
    <mergeCell ref="A57:I57"/>
    <mergeCell ref="A58:I58"/>
    <mergeCell ref="B59:H59"/>
    <mergeCell ref="B60:H60"/>
    <mergeCell ref="B61:H61"/>
    <mergeCell ref="B62:H62"/>
    <mergeCell ref="B51:H51"/>
    <mergeCell ref="B52:H52"/>
    <mergeCell ref="B53:H53"/>
    <mergeCell ref="B54:H54"/>
    <mergeCell ref="A55:I55"/>
    <mergeCell ref="A56:I56"/>
    <mergeCell ref="B45:H45"/>
    <mergeCell ref="B46:G46"/>
    <mergeCell ref="B47:G47"/>
    <mergeCell ref="B48:H48"/>
    <mergeCell ref="B49:G49"/>
    <mergeCell ref="B50:H50"/>
    <mergeCell ref="B39:H39"/>
    <mergeCell ref="B40:H40"/>
    <mergeCell ref="B41:H41"/>
    <mergeCell ref="A42:H42"/>
    <mergeCell ref="A43:I43"/>
    <mergeCell ref="B44:H44"/>
    <mergeCell ref="B33:G33"/>
    <mergeCell ref="B34:H34"/>
    <mergeCell ref="B35:G35"/>
    <mergeCell ref="B36:G36"/>
    <mergeCell ref="B37:H37"/>
    <mergeCell ref="B38:H38"/>
    <mergeCell ref="B28:G28"/>
    <mergeCell ref="H28:I28"/>
    <mergeCell ref="A29:I29"/>
    <mergeCell ref="A30:I30"/>
    <mergeCell ref="A31:I31"/>
    <mergeCell ref="A32:I32"/>
    <mergeCell ref="A24:I24"/>
    <mergeCell ref="B25:G25"/>
    <mergeCell ref="H25:I25"/>
    <mergeCell ref="B26:G26"/>
    <mergeCell ref="H26:I26"/>
    <mergeCell ref="B27:G27"/>
    <mergeCell ref="H27:I27"/>
    <mergeCell ref="B20:G20"/>
    <mergeCell ref="H20:I20"/>
    <mergeCell ref="B21:G21"/>
    <mergeCell ref="H21:I21"/>
    <mergeCell ref="A22:I22"/>
    <mergeCell ref="A23:I23"/>
    <mergeCell ref="A15:I15"/>
    <mergeCell ref="A17:I17"/>
    <mergeCell ref="B18:G18"/>
    <mergeCell ref="H18:I18"/>
    <mergeCell ref="B19:G19"/>
    <mergeCell ref="H19:I19"/>
    <mergeCell ref="A11:I11"/>
    <mergeCell ref="A12:I12"/>
    <mergeCell ref="A13:E13"/>
    <mergeCell ref="F13:I13"/>
    <mergeCell ref="A14:E14"/>
    <mergeCell ref="F14:I14"/>
  </mergeCells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7:I179"/>
  <sheetViews>
    <sheetView topLeftCell="A163" workbookViewId="0">
      <selection activeCell="G179" sqref="A1:I179"/>
    </sheetView>
  </sheetViews>
  <sheetFormatPr defaultRowHeight="12.5" x14ac:dyDescent="0.25"/>
  <cols>
    <col min="9" max="9" width="28" customWidth="1"/>
  </cols>
  <sheetData>
    <row r="7" spans="1:9" ht="13" thickBot="1" x14ac:dyDescent="0.3"/>
    <row r="8" spans="1:9" ht="13" x14ac:dyDescent="0.3">
      <c r="A8" s="147" t="s">
        <v>224</v>
      </c>
      <c r="B8" s="148"/>
      <c r="C8" s="148"/>
      <c r="D8" s="149"/>
    </row>
    <row r="9" spans="1:9" ht="13" x14ac:dyDescent="0.3">
      <c r="A9" s="150" t="s">
        <v>221</v>
      </c>
      <c r="B9" s="146"/>
      <c r="C9" s="146"/>
      <c r="D9" s="151"/>
    </row>
    <row r="10" spans="1:9" ht="13" x14ac:dyDescent="0.3">
      <c r="A10" s="150" t="s">
        <v>222</v>
      </c>
      <c r="B10" s="146"/>
      <c r="C10" s="146"/>
      <c r="D10" s="151"/>
    </row>
    <row r="11" spans="1:9" ht="13.5" thickBot="1" x14ac:dyDescent="0.35">
      <c r="A11" s="152" t="s">
        <v>223</v>
      </c>
      <c r="B11" s="153"/>
      <c r="C11" s="153"/>
      <c r="D11" s="154"/>
    </row>
    <row r="12" spans="1:9" ht="23" x14ac:dyDescent="0.25">
      <c r="A12" s="557" t="s">
        <v>178</v>
      </c>
      <c r="B12" s="557"/>
      <c r="C12" s="557"/>
      <c r="D12" s="557"/>
      <c r="E12" s="557"/>
      <c r="F12" s="557"/>
      <c r="G12" s="557"/>
      <c r="H12" s="557"/>
      <c r="I12" s="557"/>
    </row>
    <row r="13" spans="1:9" ht="23" x14ac:dyDescent="0.25">
      <c r="A13" s="558"/>
      <c r="B13" s="558"/>
      <c r="C13" s="558"/>
      <c r="D13" s="558"/>
      <c r="E13" s="558"/>
      <c r="F13" s="558"/>
      <c r="G13" s="558"/>
      <c r="H13" s="558"/>
      <c r="I13" s="558"/>
    </row>
    <row r="14" spans="1:9" ht="13" x14ac:dyDescent="0.25">
      <c r="A14" s="553" t="s">
        <v>182</v>
      </c>
      <c r="B14" s="553"/>
      <c r="C14" s="553"/>
      <c r="D14" s="553"/>
      <c r="E14" s="553"/>
      <c r="F14" s="556"/>
      <c r="G14" s="556"/>
      <c r="H14" s="556"/>
      <c r="I14" s="556"/>
    </row>
    <row r="15" spans="1:9" ht="13" x14ac:dyDescent="0.25">
      <c r="A15" s="553" t="s">
        <v>175</v>
      </c>
      <c r="B15" s="553"/>
      <c r="C15" s="553"/>
      <c r="D15" s="553"/>
      <c r="E15" s="553"/>
      <c r="F15" s="556"/>
      <c r="G15" s="556"/>
      <c r="H15" s="556"/>
      <c r="I15" s="556"/>
    </row>
    <row r="16" spans="1:9" ht="13" x14ac:dyDescent="0.25">
      <c r="A16" s="553" t="s">
        <v>181</v>
      </c>
      <c r="B16" s="553"/>
      <c r="C16" s="553"/>
      <c r="D16" s="553"/>
      <c r="E16" s="553"/>
      <c r="F16" s="553"/>
      <c r="G16" s="553"/>
      <c r="H16" s="553"/>
      <c r="I16" s="553"/>
    </row>
    <row r="17" spans="1:9" ht="13" x14ac:dyDescent="0.25">
      <c r="A17" s="176"/>
      <c r="B17" s="180"/>
      <c r="C17" s="180"/>
      <c r="D17" s="180"/>
      <c r="E17" s="180"/>
      <c r="F17" s="180"/>
      <c r="G17" s="180"/>
      <c r="H17" s="180"/>
      <c r="I17" s="180"/>
    </row>
    <row r="18" spans="1:9" ht="14" x14ac:dyDescent="0.25">
      <c r="A18" s="554" t="s">
        <v>172</v>
      </c>
      <c r="B18" s="554"/>
      <c r="C18" s="554"/>
      <c r="D18" s="554"/>
      <c r="E18" s="554"/>
      <c r="F18" s="554"/>
      <c r="G18" s="554"/>
      <c r="H18" s="554"/>
      <c r="I18" s="554"/>
    </row>
    <row r="19" spans="1:9" ht="13" x14ac:dyDescent="0.25">
      <c r="A19" s="170" t="s">
        <v>15</v>
      </c>
      <c r="B19" s="553" t="s">
        <v>171</v>
      </c>
      <c r="C19" s="553"/>
      <c r="D19" s="553"/>
      <c r="E19" s="553"/>
      <c r="F19" s="553"/>
      <c r="G19" s="553"/>
      <c r="H19" s="555">
        <v>40829</v>
      </c>
      <c r="I19" s="555"/>
    </row>
    <row r="20" spans="1:9" ht="13" x14ac:dyDescent="0.25">
      <c r="A20" s="170" t="s">
        <v>13</v>
      </c>
      <c r="B20" s="553" t="s">
        <v>169</v>
      </c>
      <c r="C20" s="553"/>
      <c r="D20" s="553"/>
      <c r="E20" s="553"/>
      <c r="F20" s="553"/>
      <c r="G20" s="553"/>
      <c r="H20" s="556" t="s">
        <v>246</v>
      </c>
      <c r="I20" s="556"/>
    </row>
    <row r="21" spans="1:9" ht="13" x14ac:dyDescent="0.25">
      <c r="A21" s="170" t="s">
        <v>12</v>
      </c>
      <c r="B21" s="553" t="s">
        <v>167</v>
      </c>
      <c r="C21" s="553"/>
      <c r="D21" s="553"/>
      <c r="E21" s="553"/>
      <c r="F21" s="553"/>
      <c r="G21" s="553"/>
      <c r="H21" s="556" t="s">
        <v>247</v>
      </c>
      <c r="I21" s="556"/>
    </row>
    <row r="22" spans="1:9" ht="13" x14ac:dyDescent="0.25">
      <c r="A22" s="170" t="s">
        <v>35</v>
      </c>
      <c r="B22" s="553" t="s">
        <v>165</v>
      </c>
      <c r="C22" s="553"/>
      <c r="D22" s="553"/>
      <c r="E22" s="553"/>
      <c r="F22" s="553"/>
      <c r="G22" s="553"/>
      <c r="H22" s="556"/>
      <c r="I22" s="556"/>
    </row>
    <row r="23" spans="1:9" ht="13" x14ac:dyDescent="0.25">
      <c r="A23" s="560"/>
      <c r="B23" s="560"/>
      <c r="C23" s="560"/>
      <c r="D23" s="560"/>
      <c r="E23" s="560"/>
      <c r="F23" s="560"/>
      <c r="G23" s="560"/>
      <c r="H23" s="560"/>
      <c r="I23" s="560"/>
    </row>
    <row r="24" spans="1:9" ht="14" x14ac:dyDescent="0.25">
      <c r="A24" s="554" t="s">
        <v>164</v>
      </c>
      <c r="B24" s="554"/>
      <c r="C24" s="554"/>
      <c r="D24" s="554"/>
      <c r="E24" s="554"/>
      <c r="F24" s="554"/>
      <c r="G24" s="554"/>
      <c r="H24" s="554"/>
      <c r="I24" s="554"/>
    </row>
    <row r="25" spans="1:9" ht="14" x14ac:dyDescent="0.25">
      <c r="A25" s="554" t="s">
        <v>163</v>
      </c>
      <c r="B25" s="554"/>
      <c r="C25" s="554"/>
      <c r="D25" s="554"/>
      <c r="E25" s="554"/>
      <c r="F25" s="554"/>
      <c r="G25" s="554"/>
      <c r="H25" s="554"/>
      <c r="I25" s="554"/>
    </row>
    <row r="26" spans="1:9" ht="13" x14ac:dyDescent="0.25">
      <c r="A26" s="170">
        <v>1</v>
      </c>
      <c r="B26" s="553" t="s">
        <v>162</v>
      </c>
      <c r="C26" s="553"/>
      <c r="D26" s="553"/>
      <c r="E26" s="553"/>
      <c r="F26" s="553"/>
      <c r="G26" s="553"/>
      <c r="H26" s="565" t="s">
        <v>241</v>
      </c>
      <c r="I26" s="565"/>
    </row>
    <row r="27" spans="1:9" ht="13" x14ac:dyDescent="0.25">
      <c r="A27" s="170">
        <v>2</v>
      </c>
      <c r="B27" s="553" t="s">
        <v>161</v>
      </c>
      <c r="C27" s="553"/>
      <c r="D27" s="553"/>
      <c r="E27" s="553"/>
      <c r="F27" s="553"/>
      <c r="G27" s="553"/>
      <c r="H27" s="565">
        <v>633.96</v>
      </c>
      <c r="I27" s="565"/>
    </row>
    <row r="28" spans="1:9" ht="14" x14ac:dyDescent="0.25">
      <c r="A28" s="170">
        <v>3</v>
      </c>
      <c r="B28" s="553" t="s">
        <v>160</v>
      </c>
      <c r="C28" s="553"/>
      <c r="D28" s="553"/>
      <c r="E28" s="553"/>
      <c r="F28" s="553"/>
      <c r="G28" s="553"/>
      <c r="H28" s="561" t="s">
        <v>241</v>
      </c>
      <c r="I28" s="561"/>
    </row>
    <row r="29" spans="1:9" ht="13" x14ac:dyDescent="0.25">
      <c r="A29" s="170">
        <v>4</v>
      </c>
      <c r="B29" s="553" t="s">
        <v>159</v>
      </c>
      <c r="C29" s="553"/>
      <c r="D29" s="553"/>
      <c r="E29" s="553"/>
      <c r="F29" s="553"/>
      <c r="G29" s="553"/>
      <c r="H29" s="562" t="s">
        <v>247</v>
      </c>
      <c r="I29" s="562"/>
    </row>
    <row r="30" spans="1:9" x14ac:dyDescent="0.25">
      <c r="A30" s="563"/>
      <c r="B30" s="563"/>
      <c r="C30" s="563"/>
      <c r="D30" s="563"/>
      <c r="E30" s="563"/>
      <c r="F30" s="563"/>
      <c r="G30" s="563"/>
      <c r="H30" s="563"/>
      <c r="I30" s="563"/>
    </row>
    <row r="31" spans="1:9" x14ac:dyDescent="0.25">
      <c r="A31" s="564" t="s">
        <v>157</v>
      </c>
      <c r="B31" s="564"/>
      <c r="C31" s="564"/>
      <c r="D31" s="564"/>
      <c r="E31" s="564"/>
      <c r="F31" s="564"/>
      <c r="G31" s="564"/>
      <c r="H31" s="564"/>
      <c r="I31" s="564"/>
    </row>
    <row r="32" spans="1:9" ht="13" x14ac:dyDescent="0.3">
      <c r="A32" s="567"/>
      <c r="B32" s="567"/>
      <c r="C32" s="567"/>
      <c r="D32" s="567"/>
      <c r="E32" s="567"/>
      <c r="F32" s="567"/>
      <c r="G32" s="567"/>
      <c r="H32" s="567"/>
      <c r="I32" s="567"/>
    </row>
    <row r="33" spans="1:9" ht="13" x14ac:dyDescent="0.25">
      <c r="A33" s="568" t="s">
        <v>156</v>
      </c>
      <c r="B33" s="568"/>
      <c r="C33" s="568"/>
      <c r="D33" s="568"/>
      <c r="E33" s="568"/>
      <c r="F33" s="568"/>
      <c r="G33" s="568"/>
      <c r="H33" s="568"/>
      <c r="I33" s="568"/>
    </row>
    <row r="34" spans="1:9" ht="14" x14ac:dyDescent="0.25">
      <c r="A34" s="63">
        <v>1</v>
      </c>
      <c r="B34" s="569" t="s">
        <v>155</v>
      </c>
      <c r="C34" s="569"/>
      <c r="D34" s="569"/>
      <c r="E34" s="569"/>
      <c r="F34" s="569"/>
      <c r="G34" s="569"/>
      <c r="H34" s="64" t="s">
        <v>62</v>
      </c>
      <c r="I34" s="63" t="s">
        <v>154</v>
      </c>
    </row>
    <row r="35" spans="1:9" ht="13" x14ac:dyDescent="0.25">
      <c r="A35" s="170" t="s">
        <v>15</v>
      </c>
      <c r="B35" s="553" t="s">
        <v>186</v>
      </c>
      <c r="C35" s="553"/>
      <c r="D35" s="553"/>
      <c r="E35" s="553"/>
      <c r="F35" s="553"/>
      <c r="G35" s="553"/>
      <c r="H35" s="553"/>
      <c r="I35" s="60">
        <v>576.32000000000005</v>
      </c>
    </row>
    <row r="36" spans="1:9" ht="13" x14ac:dyDescent="0.25">
      <c r="A36" s="170" t="s">
        <v>13</v>
      </c>
      <c r="B36" s="570" t="s">
        <v>232</v>
      </c>
      <c r="C36" s="570"/>
      <c r="D36" s="570"/>
      <c r="E36" s="570"/>
      <c r="F36" s="570"/>
      <c r="G36" s="570"/>
      <c r="H36" s="30">
        <v>0.2</v>
      </c>
      <c r="I36" s="60"/>
    </row>
    <row r="37" spans="1:9" ht="13" x14ac:dyDescent="0.25">
      <c r="A37" s="170" t="s">
        <v>12</v>
      </c>
      <c r="B37" s="571" t="s">
        <v>202</v>
      </c>
      <c r="C37" s="571"/>
      <c r="D37" s="571"/>
      <c r="E37" s="571"/>
      <c r="F37" s="571"/>
      <c r="G37" s="571"/>
      <c r="H37" s="61">
        <v>0.05</v>
      </c>
      <c r="I37" s="60">
        <v>28.81</v>
      </c>
    </row>
    <row r="38" spans="1:9" ht="13" x14ac:dyDescent="0.25">
      <c r="A38" s="170" t="s">
        <v>35</v>
      </c>
      <c r="B38" s="553" t="s">
        <v>150</v>
      </c>
      <c r="C38" s="553"/>
      <c r="D38" s="553"/>
      <c r="E38" s="553"/>
      <c r="F38" s="553"/>
      <c r="G38" s="553"/>
      <c r="H38" s="553"/>
      <c r="I38" s="60"/>
    </row>
    <row r="39" spans="1:9" ht="13" x14ac:dyDescent="0.25">
      <c r="A39" s="170" t="s">
        <v>32</v>
      </c>
      <c r="B39" s="553" t="s">
        <v>149</v>
      </c>
      <c r="C39" s="553"/>
      <c r="D39" s="553"/>
      <c r="E39" s="553"/>
      <c r="F39" s="553"/>
      <c r="G39" s="553"/>
      <c r="H39" s="553"/>
      <c r="I39" s="60"/>
    </row>
    <row r="40" spans="1:9" ht="13" x14ac:dyDescent="0.25">
      <c r="A40" s="170" t="s">
        <v>81</v>
      </c>
      <c r="B40" s="553" t="s">
        <v>148</v>
      </c>
      <c r="C40" s="553"/>
      <c r="D40" s="553"/>
      <c r="E40" s="553"/>
      <c r="F40" s="553"/>
      <c r="G40" s="553"/>
      <c r="H40" s="553"/>
      <c r="I40" s="60"/>
    </row>
    <row r="41" spans="1:9" ht="13" x14ac:dyDescent="0.25">
      <c r="A41" s="170" t="s">
        <v>79</v>
      </c>
      <c r="B41" s="553" t="s">
        <v>147</v>
      </c>
      <c r="C41" s="553"/>
      <c r="D41" s="553"/>
      <c r="E41" s="553"/>
      <c r="F41" s="553"/>
      <c r="G41" s="553"/>
      <c r="H41" s="553"/>
      <c r="I41" s="60"/>
    </row>
    <row r="42" spans="1:9" ht="13" x14ac:dyDescent="0.25">
      <c r="A42" s="170" t="s">
        <v>114</v>
      </c>
      <c r="B42" s="553" t="s">
        <v>145</v>
      </c>
      <c r="C42" s="553"/>
      <c r="D42" s="553"/>
      <c r="E42" s="553"/>
      <c r="F42" s="553"/>
      <c r="G42" s="553"/>
      <c r="H42" s="553"/>
      <c r="I42" s="60"/>
    </row>
    <row r="43" spans="1:9" ht="14" x14ac:dyDescent="0.25">
      <c r="A43" s="566" t="s">
        <v>144</v>
      </c>
      <c r="B43" s="566"/>
      <c r="C43" s="566"/>
      <c r="D43" s="566"/>
      <c r="E43" s="566"/>
      <c r="F43" s="566"/>
      <c r="G43" s="566"/>
      <c r="H43" s="566"/>
      <c r="I43" s="59">
        <f>SUM(I35:I42)</f>
        <v>605.13</v>
      </c>
    </row>
    <row r="44" spans="1:9" ht="13" x14ac:dyDescent="0.25">
      <c r="A44" s="560" t="s">
        <v>143</v>
      </c>
      <c r="B44" s="560"/>
      <c r="C44" s="560"/>
      <c r="D44" s="560"/>
      <c r="E44" s="560"/>
      <c r="F44" s="560"/>
      <c r="G44" s="560"/>
      <c r="H44" s="560"/>
      <c r="I44" s="560"/>
    </row>
    <row r="45" spans="1:9" ht="14" x14ac:dyDescent="0.25">
      <c r="A45" s="178">
        <v>2</v>
      </c>
      <c r="B45" s="554" t="s">
        <v>142</v>
      </c>
      <c r="C45" s="554"/>
      <c r="D45" s="554"/>
      <c r="E45" s="554"/>
      <c r="F45" s="554"/>
      <c r="G45" s="554"/>
      <c r="H45" s="554"/>
      <c r="I45" s="179" t="s">
        <v>16</v>
      </c>
    </row>
    <row r="46" spans="1:9" ht="13" x14ac:dyDescent="0.25">
      <c r="A46" s="171" t="s">
        <v>15</v>
      </c>
      <c r="B46" s="573"/>
      <c r="C46" s="573"/>
      <c r="D46" s="573"/>
      <c r="E46" s="573"/>
      <c r="F46" s="573"/>
      <c r="G46" s="573"/>
      <c r="H46" s="573"/>
      <c r="I46" s="25">
        <v>89.05</v>
      </c>
    </row>
    <row r="47" spans="1:9" ht="13" x14ac:dyDescent="0.25">
      <c r="A47" s="171"/>
      <c r="B47" s="572" t="s">
        <v>140</v>
      </c>
      <c r="C47" s="572"/>
      <c r="D47" s="572"/>
      <c r="E47" s="572"/>
      <c r="F47" s="572"/>
      <c r="G47" s="572"/>
      <c r="H47" s="57">
        <v>2.6</v>
      </c>
      <c r="I47" s="28" t="s">
        <v>49</v>
      </c>
    </row>
    <row r="48" spans="1:9" ht="13" x14ac:dyDescent="0.25">
      <c r="A48" s="171"/>
      <c r="B48" s="576" t="s">
        <v>237</v>
      </c>
      <c r="C48" s="576"/>
      <c r="D48" s="576"/>
      <c r="E48" s="576"/>
      <c r="F48" s="576"/>
      <c r="G48" s="576"/>
      <c r="H48" s="58"/>
      <c r="I48" s="28"/>
    </row>
    <row r="49" spans="1:9" ht="13" x14ac:dyDescent="0.25">
      <c r="A49" s="171" t="s">
        <v>13</v>
      </c>
      <c r="B49" s="573" t="s">
        <v>188</v>
      </c>
      <c r="C49" s="573"/>
      <c r="D49" s="573"/>
      <c r="E49" s="573"/>
      <c r="F49" s="573"/>
      <c r="G49" s="573"/>
      <c r="H49" s="573"/>
      <c r="I49" s="25">
        <v>158.4</v>
      </c>
    </row>
    <row r="50" spans="1:9" ht="13" x14ac:dyDescent="0.25">
      <c r="A50" s="171"/>
      <c r="B50" s="572" t="s">
        <v>233</v>
      </c>
      <c r="C50" s="572"/>
      <c r="D50" s="572"/>
      <c r="E50" s="572"/>
      <c r="F50" s="572"/>
      <c r="G50" s="572"/>
      <c r="H50" s="57">
        <v>198</v>
      </c>
      <c r="I50" s="28" t="s">
        <v>49</v>
      </c>
    </row>
    <row r="51" spans="1:9" ht="13" x14ac:dyDescent="0.25">
      <c r="A51" s="171" t="s">
        <v>12</v>
      </c>
      <c r="B51" s="573" t="s">
        <v>136</v>
      </c>
      <c r="C51" s="573"/>
      <c r="D51" s="573"/>
      <c r="E51" s="573"/>
      <c r="F51" s="573"/>
      <c r="G51" s="573"/>
      <c r="H51" s="573"/>
      <c r="I51" s="25"/>
    </row>
    <row r="52" spans="1:9" ht="13" x14ac:dyDescent="0.25">
      <c r="A52" s="171" t="s">
        <v>35</v>
      </c>
      <c r="B52" s="574" t="s">
        <v>135</v>
      </c>
      <c r="C52" s="574"/>
      <c r="D52" s="574"/>
      <c r="E52" s="574"/>
      <c r="F52" s="574"/>
      <c r="G52" s="574"/>
      <c r="H52" s="574"/>
      <c r="I52" s="20">
        <v>0</v>
      </c>
    </row>
    <row r="53" spans="1:9" ht="13" x14ac:dyDescent="0.25">
      <c r="A53" s="171" t="s">
        <v>32</v>
      </c>
      <c r="B53" s="574" t="s">
        <v>134</v>
      </c>
      <c r="C53" s="574"/>
      <c r="D53" s="574"/>
      <c r="E53" s="574"/>
      <c r="F53" s="574"/>
      <c r="G53" s="574"/>
      <c r="H53" s="574"/>
      <c r="I53" s="25">
        <v>5</v>
      </c>
    </row>
    <row r="54" spans="1:9" ht="13" x14ac:dyDescent="0.25">
      <c r="A54" s="171" t="s">
        <v>81</v>
      </c>
      <c r="B54" s="574" t="s">
        <v>65</v>
      </c>
      <c r="C54" s="574"/>
      <c r="D54" s="574"/>
      <c r="E54" s="574"/>
      <c r="F54" s="574"/>
      <c r="G54" s="574"/>
      <c r="H54" s="574"/>
      <c r="I54" s="20">
        <v>0</v>
      </c>
    </row>
    <row r="55" spans="1:9" ht="13" x14ac:dyDescent="0.25">
      <c r="A55" s="182"/>
      <c r="B55" s="575" t="s">
        <v>133</v>
      </c>
      <c r="C55" s="575"/>
      <c r="D55" s="575"/>
      <c r="E55" s="575"/>
      <c r="F55" s="575"/>
      <c r="G55" s="575"/>
      <c r="H55" s="575"/>
      <c r="I55" s="25">
        <f>SUM(I46:I54)</f>
        <v>252.45</v>
      </c>
    </row>
    <row r="56" spans="1:9" ht="13" x14ac:dyDescent="0.25">
      <c r="A56" s="560"/>
      <c r="B56" s="560"/>
      <c r="C56" s="560"/>
      <c r="D56" s="560"/>
      <c r="E56" s="560"/>
      <c r="F56" s="560"/>
      <c r="G56" s="560"/>
      <c r="H56" s="560"/>
      <c r="I56" s="560"/>
    </row>
    <row r="57" spans="1:9" ht="13" x14ac:dyDescent="0.25">
      <c r="A57" s="580" t="s">
        <v>132</v>
      </c>
      <c r="B57" s="580"/>
      <c r="C57" s="580"/>
      <c r="D57" s="580"/>
      <c r="E57" s="580"/>
      <c r="F57" s="580"/>
      <c r="G57" s="580"/>
      <c r="H57" s="580"/>
      <c r="I57" s="580"/>
    </row>
    <row r="58" spans="1:9" ht="13" x14ac:dyDescent="0.25">
      <c r="A58" s="580"/>
      <c r="B58" s="580"/>
      <c r="C58" s="580"/>
      <c r="D58" s="580"/>
      <c r="E58" s="580"/>
      <c r="F58" s="580"/>
      <c r="G58" s="580"/>
      <c r="H58" s="580"/>
      <c r="I58" s="580"/>
    </row>
    <row r="59" spans="1:9" ht="13" x14ac:dyDescent="0.25">
      <c r="A59" s="580" t="s">
        <v>131</v>
      </c>
      <c r="B59" s="580"/>
      <c r="C59" s="580"/>
      <c r="D59" s="580"/>
      <c r="E59" s="580"/>
      <c r="F59" s="580"/>
      <c r="G59" s="580"/>
      <c r="H59" s="580"/>
      <c r="I59" s="580"/>
    </row>
    <row r="60" spans="1:9" ht="14" x14ac:dyDescent="0.25">
      <c r="A60" s="178">
        <v>3</v>
      </c>
      <c r="B60" s="554" t="s">
        <v>130</v>
      </c>
      <c r="C60" s="554"/>
      <c r="D60" s="554"/>
      <c r="E60" s="554"/>
      <c r="F60" s="554"/>
      <c r="G60" s="554"/>
      <c r="H60" s="554"/>
      <c r="I60" s="178" t="s">
        <v>16</v>
      </c>
    </row>
    <row r="61" spans="1:9" ht="13" x14ac:dyDescent="0.25">
      <c r="A61" s="171" t="s">
        <v>15</v>
      </c>
      <c r="B61" s="553" t="s">
        <v>129</v>
      </c>
      <c r="C61" s="553"/>
      <c r="D61" s="553"/>
      <c r="E61" s="553"/>
      <c r="F61" s="553"/>
      <c r="G61" s="553"/>
      <c r="H61" s="553"/>
      <c r="I61" s="25">
        <v>5</v>
      </c>
    </row>
    <row r="62" spans="1:9" ht="13" x14ac:dyDescent="0.25">
      <c r="A62" s="171" t="s">
        <v>13</v>
      </c>
      <c r="B62" s="553" t="s">
        <v>128</v>
      </c>
      <c r="C62" s="553"/>
      <c r="D62" s="553"/>
      <c r="E62" s="553"/>
      <c r="F62" s="553"/>
      <c r="G62" s="553"/>
      <c r="H62" s="553"/>
      <c r="I62" s="20" t="s">
        <v>126</v>
      </c>
    </row>
    <row r="63" spans="1:9" ht="13" x14ac:dyDescent="0.25">
      <c r="A63" s="171" t="s">
        <v>12</v>
      </c>
      <c r="B63" s="577" t="s">
        <v>127</v>
      </c>
      <c r="C63" s="577"/>
      <c r="D63" s="577"/>
      <c r="E63" s="577"/>
      <c r="F63" s="577"/>
      <c r="G63" s="577"/>
      <c r="H63" s="577"/>
      <c r="I63" s="20" t="s">
        <v>126</v>
      </c>
    </row>
    <row r="64" spans="1:9" ht="13" x14ac:dyDescent="0.25">
      <c r="A64" s="171" t="s">
        <v>35</v>
      </c>
      <c r="B64" s="553" t="s">
        <v>65</v>
      </c>
      <c r="C64" s="553"/>
      <c r="D64" s="553"/>
      <c r="E64" s="553"/>
      <c r="F64" s="553"/>
      <c r="G64" s="553"/>
      <c r="H64" s="553"/>
      <c r="I64" s="20">
        <v>0</v>
      </c>
    </row>
    <row r="65" spans="1:9" ht="13" x14ac:dyDescent="0.25">
      <c r="A65" s="578" t="s">
        <v>125</v>
      </c>
      <c r="B65" s="578"/>
      <c r="C65" s="578"/>
      <c r="D65" s="578"/>
      <c r="E65" s="578"/>
      <c r="F65" s="578"/>
      <c r="G65" s="578"/>
      <c r="H65" s="578"/>
      <c r="I65" s="20">
        <f>SUM(I61:I64)</f>
        <v>5</v>
      </c>
    </row>
    <row r="66" spans="1:9" ht="18" x14ac:dyDescent="0.25">
      <c r="A66" s="579"/>
      <c r="B66" s="579"/>
      <c r="C66" s="579"/>
      <c r="D66" s="579"/>
      <c r="E66" s="579"/>
      <c r="F66" s="579"/>
      <c r="G66" s="579"/>
      <c r="H66" s="579"/>
      <c r="I66" s="579"/>
    </row>
    <row r="67" spans="1:9" x14ac:dyDescent="0.25">
      <c r="A67" s="564" t="s">
        <v>124</v>
      </c>
      <c r="B67" s="564"/>
      <c r="C67" s="564"/>
      <c r="D67" s="564"/>
      <c r="E67" s="564"/>
      <c r="F67" s="564"/>
      <c r="G67" s="564"/>
      <c r="H67" s="564"/>
      <c r="I67" s="564"/>
    </row>
    <row r="68" spans="1:9" ht="18" x14ac:dyDescent="0.25">
      <c r="A68" s="55"/>
      <c r="B68" s="54"/>
      <c r="C68" s="54"/>
      <c r="D68" s="54"/>
      <c r="E68" s="54"/>
      <c r="F68" s="54"/>
      <c r="G68" s="54"/>
      <c r="H68" s="54"/>
      <c r="I68" s="53"/>
    </row>
    <row r="69" spans="1:9" ht="13" x14ac:dyDescent="0.25">
      <c r="A69" s="568" t="s">
        <v>123</v>
      </c>
      <c r="B69" s="568"/>
      <c r="C69" s="568"/>
      <c r="D69" s="568"/>
      <c r="E69" s="568"/>
      <c r="F69" s="568"/>
      <c r="G69" s="568"/>
      <c r="H69" s="568"/>
      <c r="I69" s="568"/>
    </row>
    <row r="70" spans="1:9" ht="14" x14ac:dyDescent="0.25">
      <c r="A70" s="52" t="s">
        <v>76</v>
      </c>
      <c r="B70" s="554" t="s">
        <v>122</v>
      </c>
      <c r="C70" s="554"/>
      <c r="D70" s="554"/>
      <c r="E70" s="554"/>
      <c r="F70" s="554"/>
      <c r="G70" s="554"/>
      <c r="H70" s="179" t="s">
        <v>62</v>
      </c>
      <c r="I70" s="179" t="s">
        <v>16</v>
      </c>
    </row>
    <row r="71" spans="1:9" ht="13" x14ac:dyDescent="0.25">
      <c r="A71" s="50" t="s">
        <v>15</v>
      </c>
      <c r="B71" s="553" t="s">
        <v>121</v>
      </c>
      <c r="C71" s="553"/>
      <c r="D71" s="553"/>
      <c r="E71" s="553"/>
      <c r="F71" s="553"/>
      <c r="G71" s="553"/>
      <c r="H71" s="32">
        <v>0.2</v>
      </c>
      <c r="I71" s="49">
        <f>I43*20%</f>
        <v>121.02600000000001</v>
      </c>
    </row>
    <row r="72" spans="1:9" ht="13" x14ac:dyDescent="0.25">
      <c r="A72" s="50" t="s">
        <v>13</v>
      </c>
      <c r="B72" s="553" t="s">
        <v>120</v>
      </c>
      <c r="C72" s="553"/>
      <c r="D72" s="553"/>
      <c r="E72" s="553"/>
      <c r="F72" s="553"/>
      <c r="G72" s="553"/>
      <c r="H72" s="32"/>
      <c r="I72" s="49"/>
    </row>
    <row r="73" spans="1:9" ht="13" x14ac:dyDescent="0.25">
      <c r="A73" s="50" t="s">
        <v>12</v>
      </c>
      <c r="B73" s="553" t="s">
        <v>119</v>
      </c>
      <c r="C73" s="553"/>
      <c r="D73" s="553"/>
      <c r="E73" s="553"/>
      <c r="F73" s="553"/>
      <c r="G73" s="553"/>
      <c r="H73" s="32"/>
      <c r="I73" s="49"/>
    </row>
    <row r="74" spans="1:9" ht="13" x14ac:dyDescent="0.25">
      <c r="A74" s="50" t="s">
        <v>35</v>
      </c>
      <c r="B74" s="553" t="s">
        <v>118</v>
      </c>
      <c r="C74" s="553"/>
      <c r="D74" s="553"/>
      <c r="E74" s="553"/>
      <c r="F74" s="553"/>
      <c r="G74" s="553"/>
      <c r="H74" s="32"/>
      <c r="I74" s="49"/>
    </row>
    <row r="75" spans="1:9" ht="13" x14ac:dyDescent="0.25">
      <c r="A75" s="50" t="s">
        <v>32</v>
      </c>
      <c r="B75" s="553" t="s">
        <v>117</v>
      </c>
      <c r="C75" s="553"/>
      <c r="D75" s="553"/>
      <c r="E75" s="553"/>
      <c r="F75" s="553"/>
      <c r="G75" s="553"/>
      <c r="H75" s="32"/>
      <c r="I75" s="49"/>
    </row>
    <row r="76" spans="1:9" ht="13" x14ac:dyDescent="0.25">
      <c r="A76" s="50" t="s">
        <v>81</v>
      </c>
      <c r="B76" s="553" t="s">
        <v>116</v>
      </c>
      <c r="C76" s="553"/>
      <c r="D76" s="553"/>
      <c r="E76" s="553"/>
      <c r="F76" s="553"/>
      <c r="G76" s="553"/>
      <c r="H76" s="32">
        <v>0.08</v>
      </c>
      <c r="I76" s="49">
        <f>I43*8%</f>
        <v>48.410400000000003</v>
      </c>
    </row>
    <row r="77" spans="1:9" ht="13" x14ac:dyDescent="0.25">
      <c r="A77" s="50" t="s">
        <v>79</v>
      </c>
      <c r="B77" s="553" t="s">
        <v>115</v>
      </c>
      <c r="C77" s="553"/>
      <c r="D77" s="553"/>
      <c r="E77" s="553"/>
      <c r="F77" s="553"/>
      <c r="G77" s="553"/>
      <c r="H77" s="32">
        <v>0.03</v>
      </c>
      <c r="I77" s="49">
        <f>I43*3%</f>
        <v>18.1539</v>
      </c>
    </row>
    <row r="78" spans="1:9" ht="13" x14ac:dyDescent="0.25">
      <c r="A78" s="50" t="s">
        <v>114</v>
      </c>
      <c r="B78" s="553" t="s">
        <v>113</v>
      </c>
      <c r="C78" s="553"/>
      <c r="D78" s="553"/>
      <c r="E78" s="553"/>
      <c r="F78" s="553"/>
      <c r="G78" s="553"/>
      <c r="H78" s="32"/>
      <c r="I78" s="49"/>
    </row>
    <row r="79" spans="1:9" ht="13" x14ac:dyDescent="0.25">
      <c r="A79" s="578" t="s">
        <v>47</v>
      </c>
      <c r="B79" s="578"/>
      <c r="C79" s="578"/>
      <c r="D79" s="578"/>
      <c r="E79" s="578"/>
      <c r="F79" s="578"/>
      <c r="G79" s="578"/>
      <c r="H79" s="32">
        <f>SUM(H71:H78)</f>
        <v>0.31000000000000005</v>
      </c>
      <c r="I79" s="25">
        <f>SUM(I71:I78)</f>
        <v>187.59030000000001</v>
      </c>
    </row>
    <row r="80" spans="1:9" ht="13" x14ac:dyDescent="0.25">
      <c r="A80" s="181"/>
      <c r="B80" s="47"/>
      <c r="C80" s="47"/>
      <c r="D80" s="47"/>
      <c r="E80" s="47"/>
      <c r="F80" s="47"/>
      <c r="G80" s="47"/>
      <c r="H80" s="46"/>
      <c r="I80" s="45"/>
    </row>
    <row r="81" spans="1:9" ht="13" x14ac:dyDescent="0.25">
      <c r="A81" s="553" t="s">
        <v>112</v>
      </c>
      <c r="B81" s="553"/>
      <c r="C81" s="553"/>
      <c r="D81" s="553"/>
      <c r="E81" s="553"/>
      <c r="F81" s="553"/>
      <c r="G81" s="553"/>
      <c r="H81" s="553"/>
      <c r="I81" s="553"/>
    </row>
    <row r="82" spans="1:9" ht="13" x14ac:dyDescent="0.25">
      <c r="A82" s="560"/>
      <c r="B82" s="560"/>
      <c r="C82" s="560"/>
      <c r="D82" s="560"/>
      <c r="E82" s="560"/>
      <c r="F82" s="560"/>
      <c r="G82" s="560"/>
      <c r="H82" s="560"/>
      <c r="I82" s="560"/>
    </row>
    <row r="83" spans="1:9" ht="14" x14ac:dyDescent="0.25">
      <c r="A83" s="554" t="s">
        <v>111</v>
      </c>
      <c r="B83" s="554"/>
      <c r="C83" s="554"/>
      <c r="D83" s="554"/>
      <c r="E83" s="554"/>
      <c r="F83" s="554"/>
      <c r="G83" s="554"/>
      <c r="H83" s="554"/>
      <c r="I83" s="554"/>
    </row>
    <row r="84" spans="1:9" ht="14" x14ac:dyDescent="0.25">
      <c r="A84" s="178" t="s">
        <v>74</v>
      </c>
      <c r="B84" s="554" t="s">
        <v>110</v>
      </c>
      <c r="C84" s="554"/>
      <c r="D84" s="554"/>
      <c r="E84" s="554"/>
      <c r="F84" s="554"/>
      <c r="G84" s="554"/>
      <c r="H84" s="554"/>
      <c r="I84" s="178" t="s">
        <v>16</v>
      </c>
    </row>
    <row r="85" spans="1:9" ht="13" x14ac:dyDescent="0.25">
      <c r="A85" s="171" t="s">
        <v>15</v>
      </c>
      <c r="B85" s="553" t="s">
        <v>109</v>
      </c>
      <c r="C85" s="553"/>
      <c r="D85" s="553"/>
      <c r="E85" s="553"/>
      <c r="F85" s="553"/>
      <c r="G85" s="553"/>
      <c r="H85" s="553"/>
      <c r="I85" s="25">
        <f>I43*8.33%</f>
        <v>50.407328999999997</v>
      </c>
    </row>
    <row r="86" spans="1:9" ht="13" x14ac:dyDescent="0.25">
      <c r="A86" s="171" t="s">
        <v>13</v>
      </c>
      <c r="B86" s="553" t="s">
        <v>108</v>
      </c>
      <c r="C86" s="553"/>
      <c r="D86" s="553"/>
      <c r="E86" s="553"/>
      <c r="F86" s="553"/>
      <c r="G86" s="553"/>
      <c r="H86" s="553"/>
      <c r="I86" s="44">
        <f>I43*2.78%</f>
        <v>16.822613999999998</v>
      </c>
    </row>
    <row r="87" spans="1:9" ht="13" x14ac:dyDescent="0.25">
      <c r="A87" s="578" t="s">
        <v>80</v>
      </c>
      <c r="B87" s="578"/>
      <c r="C87" s="578"/>
      <c r="D87" s="578"/>
      <c r="E87" s="578"/>
      <c r="F87" s="578"/>
      <c r="G87" s="578"/>
      <c r="H87" s="578"/>
      <c r="I87" s="44">
        <f>SUM(I85:I86)</f>
        <v>67.229942999999992</v>
      </c>
    </row>
    <row r="88" spans="1:9" ht="13" x14ac:dyDescent="0.25">
      <c r="A88" s="171" t="s">
        <v>12</v>
      </c>
      <c r="B88" s="553" t="s">
        <v>107</v>
      </c>
      <c r="C88" s="553"/>
      <c r="D88" s="553"/>
      <c r="E88" s="553"/>
      <c r="F88" s="553"/>
      <c r="G88" s="553"/>
      <c r="H88" s="553"/>
      <c r="I88" s="177">
        <f>ROUND(H79*I87,2)</f>
        <v>20.84</v>
      </c>
    </row>
    <row r="89" spans="1:9" ht="13" x14ac:dyDescent="0.25">
      <c r="A89" s="578" t="s">
        <v>47</v>
      </c>
      <c r="B89" s="578"/>
      <c r="C89" s="578"/>
      <c r="D89" s="578"/>
      <c r="E89" s="578"/>
      <c r="F89" s="578"/>
      <c r="G89" s="578"/>
      <c r="H89" s="578"/>
      <c r="I89" s="44">
        <f>SUM(I87:I88)</f>
        <v>88.069942999999995</v>
      </c>
    </row>
    <row r="90" spans="1:9" ht="13" x14ac:dyDescent="0.25">
      <c r="A90" s="580"/>
      <c r="B90" s="580"/>
      <c r="C90" s="580"/>
      <c r="D90" s="580"/>
      <c r="E90" s="580"/>
      <c r="F90" s="580"/>
      <c r="G90" s="580"/>
      <c r="H90" s="580"/>
      <c r="I90" s="580"/>
    </row>
    <row r="91" spans="1:9" ht="14" x14ac:dyDescent="0.25">
      <c r="A91" s="554" t="s">
        <v>106</v>
      </c>
      <c r="B91" s="554"/>
      <c r="C91" s="554"/>
      <c r="D91" s="554"/>
      <c r="E91" s="554"/>
      <c r="F91" s="554"/>
      <c r="G91" s="554"/>
      <c r="H91" s="554"/>
      <c r="I91" s="554"/>
    </row>
    <row r="92" spans="1:9" ht="14" x14ac:dyDescent="0.25">
      <c r="A92" s="178" t="s">
        <v>72</v>
      </c>
      <c r="B92" s="581" t="s">
        <v>105</v>
      </c>
      <c r="C92" s="581"/>
      <c r="D92" s="581"/>
      <c r="E92" s="581"/>
      <c r="F92" s="581"/>
      <c r="G92" s="581"/>
      <c r="H92" s="581"/>
      <c r="I92" s="178" t="s">
        <v>16</v>
      </c>
    </row>
    <row r="93" spans="1:9" ht="13" x14ac:dyDescent="0.25">
      <c r="A93" s="171" t="s">
        <v>15</v>
      </c>
      <c r="B93" s="553" t="s">
        <v>105</v>
      </c>
      <c r="C93" s="553"/>
      <c r="D93" s="553"/>
      <c r="E93" s="553"/>
      <c r="F93" s="553"/>
      <c r="G93" s="553"/>
      <c r="H93" s="553"/>
      <c r="I93" s="71">
        <f xml:space="preserve"> I43*0.07%</f>
        <v>0.42359100000000005</v>
      </c>
    </row>
    <row r="94" spans="1:9" ht="13" x14ac:dyDescent="0.25">
      <c r="A94" s="171" t="s">
        <v>13</v>
      </c>
      <c r="B94" s="553" t="s">
        <v>103</v>
      </c>
      <c r="C94" s="553"/>
      <c r="D94" s="553"/>
      <c r="E94" s="553"/>
      <c r="F94" s="553"/>
      <c r="G94" s="553"/>
      <c r="H94" s="553"/>
      <c r="I94" s="25">
        <f>ROUND(H79*I93,2)</f>
        <v>0.13</v>
      </c>
    </row>
    <row r="95" spans="1:9" ht="13" x14ac:dyDescent="0.25">
      <c r="A95" s="578" t="s">
        <v>47</v>
      </c>
      <c r="B95" s="578"/>
      <c r="C95" s="578"/>
      <c r="D95" s="578"/>
      <c r="E95" s="578"/>
      <c r="F95" s="578"/>
      <c r="G95" s="578"/>
      <c r="H95" s="578"/>
      <c r="I95" s="25">
        <f>SUM(I93:I94)</f>
        <v>0.55359100000000006</v>
      </c>
    </row>
    <row r="96" spans="1:9" ht="14" x14ac:dyDescent="0.25">
      <c r="A96" s="581" t="s">
        <v>102</v>
      </c>
      <c r="B96" s="581"/>
      <c r="C96" s="581"/>
      <c r="D96" s="581"/>
      <c r="E96" s="581"/>
      <c r="F96" s="581"/>
      <c r="G96" s="581"/>
      <c r="H96" s="581"/>
      <c r="I96" s="581"/>
    </row>
    <row r="97" spans="1:9" ht="14" x14ac:dyDescent="0.25">
      <c r="A97" s="178" t="s">
        <v>70</v>
      </c>
      <c r="B97" s="581" t="s">
        <v>101</v>
      </c>
      <c r="C97" s="581"/>
      <c r="D97" s="581"/>
      <c r="E97" s="581"/>
      <c r="F97" s="581"/>
      <c r="G97" s="581"/>
      <c r="H97" s="581"/>
      <c r="I97" s="178" t="s">
        <v>16</v>
      </c>
    </row>
    <row r="98" spans="1:9" ht="13" x14ac:dyDescent="0.25">
      <c r="A98" s="171" t="s">
        <v>15</v>
      </c>
      <c r="B98" s="577" t="s">
        <v>100</v>
      </c>
      <c r="C98" s="577"/>
      <c r="D98" s="577"/>
      <c r="E98" s="577"/>
      <c r="F98" s="577"/>
      <c r="G98" s="577"/>
      <c r="H98" s="577"/>
      <c r="I98" s="72">
        <f>I43*0.42%</f>
        <v>2.5415459999999999</v>
      </c>
    </row>
    <row r="99" spans="1:9" ht="13" x14ac:dyDescent="0.25">
      <c r="A99" s="171" t="s">
        <v>13</v>
      </c>
      <c r="B99" s="577" t="s">
        <v>99</v>
      </c>
      <c r="C99" s="577"/>
      <c r="D99" s="577"/>
      <c r="E99" s="577"/>
      <c r="F99" s="577"/>
      <c r="G99" s="577"/>
      <c r="H99" s="577"/>
      <c r="I99" s="25">
        <f>I43*0.03%</f>
        <v>0.18153899999999998</v>
      </c>
    </row>
    <row r="100" spans="1:9" ht="13" x14ac:dyDescent="0.25">
      <c r="A100" s="171" t="s">
        <v>98</v>
      </c>
      <c r="B100" s="577" t="s">
        <v>97</v>
      </c>
      <c r="C100" s="577"/>
      <c r="D100" s="577"/>
      <c r="E100" s="577"/>
      <c r="F100" s="577"/>
      <c r="G100" s="577"/>
      <c r="H100" s="577"/>
      <c r="I100" s="25">
        <f>ROUND((0.08*0.4*0.05)*I43,2)</f>
        <v>0.97</v>
      </c>
    </row>
    <row r="101" spans="1:9" ht="13" x14ac:dyDescent="0.25">
      <c r="A101" s="171" t="s">
        <v>96</v>
      </c>
      <c r="B101" s="553" t="s">
        <v>95</v>
      </c>
      <c r="C101" s="553"/>
      <c r="D101" s="553"/>
      <c r="E101" s="553"/>
      <c r="F101" s="553"/>
      <c r="G101" s="553"/>
      <c r="H101" s="553"/>
      <c r="I101" s="71">
        <f>ROUND((1*0.08*0.1*0.05)*I43,2)</f>
        <v>0.24</v>
      </c>
    </row>
    <row r="102" spans="1:9" ht="13" x14ac:dyDescent="0.25">
      <c r="A102" s="171" t="s">
        <v>35</v>
      </c>
      <c r="B102" s="553" t="s">
        <v>190</v>
      </c>
      <c r="C102" s="553"/>
      <c r="D102" s="553"/>
      <c r="E102" s="553"/>
      <c r="F102" s="553"/>
      <c r="G102" s="553"/>
      <c r="H102" s="553"/>
      <c r="I102" s="25">
        <f xml:space="preserve"> I43*1.94%</f>
        <v>11.739522000000001</v>
      </c>
    </row>
    <row r="103" spans="1:9" ht="13" x14ac:dyDescent="0.25">
      <c r="A103" s="171" t="s">
        <v>32</v>
      </c>
      <c r="B103" s="577" t="s">
        <v>93</v>
      </c>
      <c r="C103" s="577"/>
      <c r="D103" s="577"/>
      <c r="E103" s="577"/>
      <c r="F103" s="577"/>
      <c r="G103" s="577"/>
      <c r="H103" s="577"/>
      <c r="I103" s="25">
        <f>I102*36.8%</f>
        <v>4.3201440959999999</v>
      </c>
    </row>
    <row r="104" spans="1:9" ht="13" x14ac:dyDescent="0.25">
      <c r="A104" s="171" t="s">
        <v>92</v>
      </c>
      <c r="B104" s="577" t="s">
        <v>91</v>
      </c>
      <c r="C104" s="577"/>
      <c r="D104" s="577"/>
      <c r="E104" s="577"/>
      <c r="F104" s="577"/>
      <c r="G104" s="577"/>
      <c r="H104" s="577"/>
      <c r="I104" s="25">
        <f>ROUND(1*0.08*0.4*I43,2)</f>
        <v>19.36</v>
      </c>
    </row>
    <row r="105" spans="1:9" ht="13" x14ac:dyDescent="0.25">
      <c r="A105" s="171" t="s">
        <v>90</v>
      </c>
      <c r="B105" s="553" t="s">
        <v>89</v>
      </c>
      <c r="C105" s="553"/>
      <c r="D105" s="553"/>
      <c r="E105" s="553"/>
      <c r="F105" s="553"/>
      <c r="G105" s="553"/>
      <c r="H105" s="553"/>
      <c r="I105" s="25">
        <f>ROUND(1*0.08*0.1*I43,2)</f>
        <v>4.84</v>
      </c>
    </row>
    <row r="106" spans="1:9" ht="13" x14ac:dyDescent="0.25">
      <c r="A106" s="578" t="s">
        <v>47</v>
      </c>
      <c r="B106" s="578"/>
      <c r="C106" s="578"/>
      <c r="D106" s="578"/>
      <c r="E106" s="578"/>
      <c r="F106" s="578"/>
      <c r="G106" s="578"/>
      <c r="H106" s="578"/>
      <c r="I106" s="25">
        <f>SUM(I98:I105)</f>
        <v>44.192751095999995</v>
      </c>
    </row>
    <row r="107" spans="1:9" ht="14" x14ac:dyDescent="0.25">
      <c r="A107" s="554" t="s">
        <v>88</v>
      </c>
      <c r="B107" s="554"/>
      <c r="C107" s="554"/>
      <c r="D107" s="554"/>
      <c r="E107" s="554"/>
      <c r="F107" s="554"/>
      <c r="G107" s="554"/>
      <c r="H107" s="554"/>
      <c r="I107" s="554"/>
    </row>
    <row r="108" spans="1:9" ht="14" x14ac:dyDescent="0.3">
      <c r="A108" s="41" t="s">
        <v>68</v>
      </c>
      <c r="B108" s="581" t="s">
        <v>87</v>
      </c>
      <c r="C108" s="581"/>
      <c r="D108" s="581"/>
      <c r="E108" s="581"/>
      <c r="F108" s="581"/>
      <c r="G108" s="581"/>
      <c r="H108" s="581"/>
      <c r="I108" s="41" t="s">
        <v>16</v>
      </c>
    </row>
    <row r="109" spans="1:9" ht="13" x14ac:dyDescent="0.3">
      <c r="A109" s="169" t="s">
        <v>15</v>
      </c>
      <c r="B109" s="577" t="s">
        <v>86</v>
      </c>
      <c r="C109" s="577"/>
      <c r="D109" s="577"/>
      <c r="E109" s="577"/>
      <c r="F109" s="577"/>
      <c r="G109" s="577"/>
      <c r="H109" s="577"/>
      <c r="I109" s="25">
        <f>I43*8.33%</f>
        <v>50.407328999999997</v>
      </c>
    </row>
    <row r="110" spans="1:9" ht="13" x14ac:dyDescent="0.3">
      <c r="A110" s="169" t="s">
        <v>13</v>
      </c>
      <c r="B110" s="577" t="s">
        <v>191</v>
      </c>
      <c r="C110" s="577"/>
      <c r="D110" s="577"/>
      <c r="E110" s="577"/>
      <c r="F110" s="577"/>
      <c r="G110" s="577"/>
      <c r="H110" s="577"/>
      <c r="I110" s="40">
        <f>I43*1%</f>
        <v>6.0513000000000003</v>
      </c>
    </row>
    <row r="111" spans="1:9" ht="13" x14ac:dyDescent="0.3">
      <c r="A111" s="169" t="s">
        <v>12</v>
      </c>
      <c r="B111" s="577" t="s">
        <v>180</v>
      </c>
      <c r="C111" s="577"/>
      <c r="D111" s="577"/>
      <c r="E111" s="577"/>
      <c r="F111" s="577"/>
      <c r="G111" s="577"/>
      <c r="H111" s="577"/>
      <c r="I111" s="40">
        <f>I43*0.02%</f>
        <v>0.12102600000000001</v>
      </c>
    </row>
    <row r="112" spans="1:9" ht="13" x14ac:dyDescent="0.3">
      <c r="A112" s="169" t="s">
        <v>35</v>
      </c>
      <c r="B112" s="577" t="s">
        <v>192</v>
      </c>
      <c r="C112" s="577"/>
      <c r="D112" s="577"/>
      <c r="E112" s="577"/>
      <c r="F112" s="577"/>
      <c r="G112" s="577"/>
      <c r="H112" s="577"/>
      <c r="I112" s="40">
        <f>I43*0.05%</f>
        <v>0.30256500000000003</v>
      </c>
    </row>
    <row r="113" spans="1:9" ht="13" x14ac:dyDescent="0.3">
      <c r="A113" s="169" t="s">
        <v>32</v>
      </c>
      <c r="B113" s="577" t="s">
        <v>193</v>
      </c>
      <c r="C113" s="577"/>
      <c r="D113" s="577"/>
      <c r="E113" s="577"/>
      <c r="F113" s="577"/>
      <c r="G113" s="577"/>
      <c r="H113" s="577"/>
      <c r="I113" s="37">
        <f>I43*0.28%</f>
        <v>1.6943640000000002</v>
      </c>
    </row>
    <row r="114" spans="1:9" ht="13" x14ac:dyDescent="0.3">
      <c r="A114" s="169" t="s">
        <v>81</v>
      </c>
      <c r="B114" s="577" t="s">
        <v>65</v>
      </c>
      <c r="C114" s="577"/>
      <c r="D114" s="577"/>
      <c r="E114" s="577"/>
      <c r="F114" s="577"/>
      <c r="G114" s="577"/>
      <c r="H114" s="577"/>
      <c r="I114" s="37"/>
    </row>
    <row r="115" spans="1:9" ht="13" x14ac:dyDescent="0.3">
      <c r="A115" s="578" t="s">
        <v>80</v>
      </c>
      <c r="B115" s="578"/>
      <c r="C115" s="578"/>
      <c r="D115" s="578"/>
      <c r="E115" s="578"/>
      <c r="F115" s="578"/>
      <c r="G115" s="578"/>
      <c r="H115" s="578"/>
      <c r="I115" s="37">
        <f>SUM(I109:I114)</f>
        <v>58.576583999999997</v>
      </c>
    </row>
    <row r="116" spans="1:9" ht="13" x14ac:dyDescent="0.3">
      <c r="A116" s="172" t="s">
        <v>79</v>
      </c>
      <c r="B116" s="577" t="s">
        <v>78</v>
      </c>
      <c r="C116" s="577"/>
      <c r="D116" s="577"/>
      <c r="E116" s="577"/>
      <c r="F116" s="577"/>
      <c r="G116" s="577"/>
      <c r="H116" s="577"/>
      <c r="I116" s="37">
        <f>ROUND(H79*I115,2)</f>
        <v>18.16</v>
      </c>
    </row>
    <row r="117" spans="1:9" ht="13" x14ac:dyDescent="0.25">
      <c r="A117" s="578" t="s">
        <v>47</v>
      </c>
      <c r="B117" s="578"/>
      <c r="C117" s="578"/>
      <c r="D117" s="578"/>
      <c r="E117" s="578"/>
      <c r="F117" s="578"/>
      <c r="G117" s="578"/>
      <c r="H117" s="578"/>
      <c r="I117" s="25">
        <f>SUM(I115:I116)</f>
        <v>76.736583999999993</v>
      </c>
    </row>
    <row r="118" spans="1:9" ht="14" x14ac:dyDescent="0.25">
      <c r="A118" s="581" t="s">
        <v>77</v>
      </c>
      <c r="B118" s="581"/>
      <c r="C118" s="581"/>
      <c r="D118" s="581"/>
      <c r="E118" s="581"/>
      <c r="F118" s="581"/>
      <c r="G118" s="581"/>
      <c r="H118" s="581"/>
      <c r="I118" s="581"/>
    </row>
    <row r="119" spans="1:9" ht="14" x14ac:dyDescent="0.25">
      <c r="A119" s="178">
        <v>4</v>
      </c>
      <c r="B119" s="554" t="s">
        <v>34</v>
      </c>
      <c r="C119" s="554"/>
      <c r="D119" s="554"/>
      <c r="E119" s="554"/>
      <c r="F119" s="554"/>
      <c r="G119" s="554"/>
      <c r="H119" s="554"/>
      <c r="I119" s="178" t="s">
        <v>16</v>
      </c>
    </row>
    <row r="120" spans="1:9" ht="13" x14ac:dyDescent="0.25">
      <c r="A120" s="171" t="s">
        <v>76</v>
      </c>
      <c r="B120" s="553" t="s">
        <v>75</v>
      </c>
      <c r="C120" s="553"/>
      <c r="D120" s="553"/>
      <c r="E120" s="553"/>
      <c r="F120" s="553"/>
      <c r="G120" s="553"/>
      <c r="H120" s="553"/>
      <c r="I120" s="25">
        <f>I79</f>
        <v>187.59030000000001</v>
      </c>
    </row>
    <row r="121" spans="1:9" ht="13" x14ac:dyDescent="0.25">
      <c r="A121" s="171" t="s">
        <v>74</v>
      </c>
      <c r="B121" s="553" t="s">
        <v>73</v>
      </c>
      <c r="C121" s="553"/>
      <c r="D121" s="553"/>
      <c r="E121" s="553"/>
      <c r="F121" s="553"/>
      <c r="G121" s="553"/>
      <c r="H121" s="553"/>
      <c r="I121" s="25">
        <f>I89</f>
        <v>88.069942999999995</v>
      </c>
    </row>
    <row r="122" spans="1:9" ht="13" x14ac:dyDescent="0.25">
      <c r="A122" s="171" t="s">
        <v>72</v>
      </c>
      <c r="B122" s="553" t="s">
        <v>71</v>
      </c>
      <c r="C122" s="553"/>
      <c r="D122" s="553"/>
      <c r="E122" s="553"/>
      <c r="F122" s="553"/>
      <c r="G122" s="553"/>
      <c r="H122" s="553"/>
      <c r="I122" s="25">
        <f>I95</f>
        <v>0.55359100000000006</v>
      </c>
    </row>
    <row r="123" spans="1:9" ht="13" x14ac:dyDescent="0.25">
      <c r="A123" s="171" t="s">
        <v>70</v>
      </c>
      <c r="B123" s="553" t="s">
        <v>69</v>
      </c>
      <c r="C123" s="553"/>
      <c r="D123" s="553"/>
      <c r="E123" s="553"/>
      <c r="F123" s="553"/>
      <c r="G123" s="553"/>
      <c r="H123" s="553"/>
      <c r="I123" s="25">
        <f>I106</f>
        <v>44.192751095999995</v>
      </c>
    </row>
    <row r="124" spans="1:9" ht="13" x14ac:dyDescent="0.25">
      <c r="A124" s="171" t="s">
        <v>68</v>
      </c>
      <c r="B124" s="553" t="s">
        <v>67</v>
      </c>
      <c r="C124" s="553"/>
      <c r="D124" s="553"/>
      <c r="E124" s="553"/>
      <c r="F124" s="553"/>
      <c r="G124" s="553"/>
      <c r="H124" s="553"/>
      <c r="I124" s="25">
        <f>I117</f>
        <v>76.736583999999993</v>
      </c>
    </row>
    <row r="125" spans="1:9" ht="13" x14ac:dyDescent="0.25">
      <c r="A125" s="171" t="s">
        <v>66</v>
      </c>
      <c r="B125" s="553" t="s">
        <v>65</v>
      </c>
      <c r="C125" s="553"/>
      <c r="D125" s="553"/>
      <c r="E125" s="553"/>
      <c r="F125" s="553"/>
      <c r="G125" s="553"/>
      <c r="H125" s="553"/>
      <c r="I125" s="25"/>
    </row>
    <row r="126" spans="1:9" ht="13" x14ac:dyDescent="0.25">
      <c r="A126" s="578" t="s">
        <v>47</v>
      </c>
      <c r="B126" s="578"/>
      <c r="C126" s="578"/>
      <c r="D126" s="578"/>
      <c r="E126" s="578"/>
      <c r="F126" s="578"/>
      <c r="G126" s="578"/>
      <c r="H126" s="578"/>
      <c r="I126" s="25">
        <f>SUM(I120:I125)</f>
        <v>397.14316909600001</v>
      </c>
    </row>
    <row r="127" spans="1:9" ht="13" x14ac:dyDescent="0.25">
      <c r="A127" s="560" t="s">
        <v>64</v>
      </c>
      <c r="B127" s="560"/>
      <c r="C127" s="560"/>
      <c r="D127" s="560"/>
      <c r="E127" s="560"/>
      <c r="F127" s="560"/>
      <c r="G127" s="560"/>
      <c r="H127" s="560"/>
      <c r="I127" s="560"/>
    </row>
    <row r="128" spans="1:9" ht="14" x14ac:dyDescent="0.25">
      <c r="A128" s="178">
        <v>5</v>
      </c>
      <c r="B128" s="581" t="s">
        <v>63</v>
      </c>
      <c r="C128" s="581"/>
      <c r="D128" s="581"/>
      <c r="E128" s="581"/>
      <c r="F128" s="581"/>
      <c r="G128" s="581"/>
      <c r="H128" s="178" t="s">
        <v>62</v>
      </c>
      <c r="I128" s="34" t="s">
        <v>16</v>
      </c>
    </row>
    <row r="129" spans="1:9" ht="13" x14ac:dyDescent="0.25">
      <c r="A129" s="624" t="s">
        <v>61</v>
      </c>
      <c r="B129" s="624"/>
      <c r="C129" s="624"/>
      <c r="D129" s="624"/>
      <c r="E129" s="624"/>
      <c r="F129" s="624"/>
      <c r="G129" s="624"/>
      <c r="H129" s="33" t="s">
        <v>49</v>
      </c>
      <c r="I129" s="23">
        <f>SUM(I43+I55+I65+I126)</f>
        <v>1259.723169096</v>
      </c>
    </row>
    <row r="130" spans="1:9" ht="13" x14ac:dyDescent="0.25">
      <c r="A130" s="171" t="s">
        <v>15</v>
      </c>
      <c r="B130" s="574" t="s">
        <v>60</v>
      </c>
      <c r="C130" s="622"/>
      <c r="D130" s="622"/>
      <c r="E130" s="622"/>
      <c r="F130" s="622"/>
      <c r="G130" s="623"/>
      <c r="H130" s="32"/>
      <c r="I130" s="25">
        <v>100</v>
      </c>
    </row>
    <row r="131" spans="1:9" ht="13" x14ac:dyDescent="0.25">
      <c r="A131" s="624" t="s">
        <v>59</v>
      </c>
      <c r="B131" s="624"/>
      <c r="C131" s="624"/>
      <c r="D131" s="624"/>
      <c r="E131" s="624"/>
      <c r="F131" s="624"/>
      <c r="G131" s="624"/>
      <c r="H131" s="31" t="s">
        <v>49</v>
      </c>
      <c r="I131" s="23">
        <f>SUM(I43+I55+I65+I126+I130)</f>
        <v>1359.723169096</v>
      </c>
    </row>
    <row r="132" spans="1:9" ht="13" x14ac:dyDescent="0.25">
      <c r="A132" s="171" t="s">
        <v>13</v>
      </c>
      <c r="B132" s="574" t="s">
        <v>58</v>
      </c>
      <c r="C132" s="622"/>
      <c r="D132" s="622"/>
      <c r="E132" s="622"/>
      <c r="F132" s="622"/>
      <c r="G132" s="623"/>
      <c r="H132" s="32"/>
      <c r="I132" s="25">
        <v>144.79</v>
      </c>
    </row>
    <row r="133" spans="1:9" ht="13" x14ac:dyDescent="0.25">
      <c r="A133" s="624" t="s">
        <v>57</v>
      </c>
      <c r="B133" s="624"/>
      <c r="C133" s="624"/>
      <c r="D133" s="624"/>
      <c r="E133" s="624"/>
      <c r="F133" s="624"/>
      <c r="G133" s="624"/>
      <c r="H133" s="31" t="s">
        <v>49</v>
      </c>
      <c r="I133" s="23">
        <f>SUM(I43+I55+I65+I126+I130+I132)</f>
        <v>1504.513169096</v>
      </c>
    </row>
    <row r="134" spans="1:9" ht="13" x14ac:dyDescent="0.25">
      <c r="A134" s="171" t="s">
        <v>12</v>
      </c>
      <c r="B134" s="577" t="s">
        <v>56</v>
      </c>
      <c r="C134" s="577"/>
      <c r="D134" s="577"/>
      <c r="E134" s="577"/>
      <c r="F134" s="577"/>
      <c r="G134" s="577"/>
      <c r="H134" s="30" t="s">
        <v>49</v>
      </c>
      <c r="I134" s="28"/>
    </row>
    <row r="135" spans="1:9" ht="13" x14ac:dyDescent="0.25">
      <c r="A135" s="171"/>
      <c r="B135" s="577" t="s">
        <v>55</v>
      </c>
      <c r="C135" s="577"/>
      <c r="D135" s="577"/>
      <c r="E135" s="577"/>
      <c r="F135" s="577"/>
      <c r="G135" s="577"/>
      <c r="H135" s="30" t="s">
        <v>49</v>
      </c>
      <c r="I135" s="28" t="s">
        <v>49</v>
      </c>
    </row>
    <row r="136" spans="1:9" ht="13" x14ac:dyDescent="0.25">
      <c r="A136" s="171"/>
      <c r="B136" s="625" t="s">
        <v>234</v>
      </c>
      <c r="C136" s="583"/>
      <c r="D136" s="583"/>
      <c r="E136" s="583"/>
      <c r="F136" s="583"/>
      <c r="G136" s="583"/>
      <c r="H136" s="26">
        <v>1.95E-2</v>
      </c>
      <c r="I136" s="25">
        <v>31.68</v>
      </c>
    </row>
    <row r="137" spans="1:9" ht="13" x14ac:dyDescent="0.25">
      <c r="A137" s="171"/>
      <c r="B137" s="625" t="s">
        <v>235</v>
      </c>
      <c r="C137" s="583"/>
      <c r="D137" s="583"/>
      <c r="E137" s="583"/>
      <c r="F137" s="583"/>
      <c r="G137" s="583"/>
      <c r="H137" s="26">
        <v>2.3999999999999998E-3</v>
      </c>
      <c r="I137" s="25">
        <f>I159*H137</f>
        <v>3.9117839999999999</v>
      </c>
    </row>
    <row r="138" spans="1:9" ht="13" x14ac:dyDescent="0.25">
      <c r="A138" s="171"/>
      <c r="B138" s="582" t="s">
        <v>236</v>
      </c>
      <c r="C138" s="582"/>
      <c r="D138" s="582"/>
      <c r="E138" s="582"/>
      <c r="F138" s="582"/>
      <c r="G138" s="582"/>
      <c r="H138" s="29">
        <v>2.01E-2</v>
      </c>
      <c r="I138" s="28">
        <f>I159*H138</f>
        <v>32.761191000000004</v>
      </c>
    </row>
    <row r="139" spans="1:9" ht="13" x14ac:dyDescent="0.25">
      <c r="A139" s="171"/>
      <c r="B139" s="584" t="s">
        <v>51</v>
      </c>
      <c r="C139" s="584"/>
      <c r="D139" s="584"/>
      <c r="E139" s="584"/>
      <c r="F139" s="584"/>
      <c r="G139" s="584"/>
      <c r="H139" s="29" t="s">
        <v>49</v>
      </c>
      <c r="I139" s="28" t="s">
        <v>49</v>
      </c>
    </row>
    <row r="140" spans="1:9" ht="13" x14ac:dyDescent="0.25">
      <c r="A140" s="171"/>
      <c r="B140" s="573" t="s">
        <v>50</v>
      </c>
      <c r="C140" s="573"/>
      <c r="D140" s="573"/>
      <c r="E140" s="573"/>
      <c r="F140" s="573"/>
      <c r="G140" s="573"/>
      <c r="H140" s="29" t="s">
        <v>49</v>
      </c>
      <c r="I140" s="28" t="s">
        <v>49</v>
      </c>
    </row>
    <row r="141" spans="1:9" ht="13" x14ac:dyDescent="0.25">
      <c r="A141" s="171"/>
      <c r="B141" s="625" t="s">
        <v>228</v>
      </c>
      <c r="C141" s="583"/>
      <c r="D141" s="583"/>
      <c r="E141" s="583"/>
      <c r="F141" s="583"/>
      <c r="G141" s="583"/>
      <c r="H141" s="26">
        <v>3.5000000000000003E-2</v>
      </c>
      <c r="I141" s="25">
        <f>I159*H141</f>
        <v>57.046850000000006</v>
      </c>
    </row>
    <row r="142" spans="1:9" ht="13" x14ac:dyDescent="0.25">
      <c r="A142" s="578" t="s">
        <v>248</v>
      </c>
      <c r="B142" s="578"/>
      <c r="C142" s="578"/>
      <c r="D142" s="578"/>
      <c r="E142" s="578"/>
      <c r="F142" s="578"/>
      <c r="G142" s="578"/>
      <c r="H142" s="578"/>
      <c r="I142" s="25">
        <f>I144+I130+I132</f>
        <v>370.18982500000004</v>
      </c>
    </row>
    <row r="143" spans="1:9" ht="13" x14ac:dyDescent="0.25">
      <c r="A143" s="578"/>
      <c r="B143" s="578"/>
      <c r="C143" s="578"/>
      <c r="D143" s="578"/>
      <c r="E143" s="578"/>
      <c r="F143" s="578"/>
      <c r="G143" s="578"/>
      <c r="H143" s="578"/>
      <c r="I143" s="578"/>
    </row>
    <row r="144" spans="1:9" ht="13" x14ac:dyDescent="0.25">
      <c r="A144" s="589" t="s">
        <v>46</v>
      </c>
      <c r="B144" s="589"/>
      <c r="C144" s="589"/>
      <c r="D144" s="589"/>
      <c r="E144" s="589"/>
      <c r="F144" s="589"/>
      <c r="G144" s="589"/>
      <c r="H144" s="24">
        <f>SUM(H136:H141)</f>
        <v>7.6999999999999999E-2</v>
      </c>
      <c r="I144" s="23">
        <f>SUM(I136:I141)</f>
        <v>125.39982500000001</v>
      </c>
    </row>
    <row r="145" spans="1:9" x14ac:dyDescent="0.25">
      <c r="A145" s="590" t="s">
        <v>45</v>
      </c>
      <c r="B145" s="590"/>
      <c r="C145" s="591" t="s">
        <v>44</v>
      </c>
      <c r="D145" s="591"/>
      <c r="E145" s="591"/>
      <c r="F145" s="591"/>
      <c r="G145" s="591"/>
      <c r="H145" s="591"/>
      <c r="I145" s="591"/>
    </row>
    <row r="146" spans="1:9" x14ac:dyDescent="0.25">
      <c r="A146" s="590"/>
      <c r="B146" s="590"/>
      <c r="C146" s="592" t="s">
        <v>43</v>
      </c>
      <c r="D146" s="592"/>
      <c r="E146" s="592"/>
      <c r="F146" s="592"/>
      <c r="G146" s="592"/>
      <c r="H146" s="592"/>
      <c r="I146" s="592"/>
    </row>
    <row r="147" spans="1:9" x14ac:dyDescent="0.25">
      <c r="A147" s="590"/>
      <c r="B147" s="590"/>
      <c r="C147" s="593" t="s">
        <v>42</v>
      </c>
      <c r="D147" s="593"/>
      <c r="E147" s="593"/>
      <c r="F147" s="593"/>
      <c r="G147" s="593"/>
      <c r="H147" s="593"/>
      <c r="I147" s="593"/>
    </row>
    <row r="148" spans="1:9" x14ac:dyDescent="0.25">
      <c r="A148" s="585"/>
      <c r="B148" s="585"/>
      <c r="C148" s="585"/>
      <c r="D148" s="585"/>
      <c r="E148" s="585"/>
      <c r="F148" s="585"/>
      <c r="G148" s="585"/>
      <c r="H148" s="585"/>
      <c r="I148" s="585"/>
    </row>
    <row r="149" spans="1:9" ht="13" x14ac:dyDescent="0.25">
      <c r="A149" s="553" t="s">
        <v>41</v>
      </c>
      <c r="B149" s="553"/>
      <c r="C149" s="553"/>
      <c r="D149" s="553"/>
      <c r="E149" s="553"/>
      <c r="F149" s="553"/>
      <c r="G149" s="553"/>
      <c r="H149" s="553"/>
      <c r="I149" s="553"/>
    </row>
    <row r="150" spans="1:9" ht="13" x14ac:dyDescent="0.25">
      <c r="A150" s="578"/>
      <c r="B150" s="578"/>
      <c r="C150" s="578"/>
      <c r="D150" s="578"/>
      <c r="E150" s="578"/>
      <c r="F150" s="578"/>
      <c r="G150" s="578"/>
      <c r="H150" s="578"/>
      <c r="I150" s="578"/>
    </row>
    <row r="151" spans="1:9" ht="15.5" x14ac:dyDescent="0.25">
      <c r="A151" s="586" t="s">
        <v>40</v>
      </c>
      <c r="B151" s="586"/>
      <c r="C151" s="586"/>
      <c r="D151" s="586"/>
      <c r="E151" s="586"/>
      <c r="F151" s="586"/>
      <c r="G151" s="586"/>
      <c r="H151" s="586"/>
      <c r="I151" s="586"/>
    </row>
    <row r="152" spans="1:9" ht="14" x14ac:dyDescent="0.25">
      <c r="A152" s="587" t="s">
        <v>39</v>
      </c>
      <c r="B152" s="587"/>
      <c r="C152" s="587"/>
      <c r="D152" s="587"/>
      <c r="E152" s="587"/>
      <c r="F152" s="587"/>
      <c r="G152" s="587"/>
      <c r="H152" s="587"/>
      <c r="I152" s="170" t="s">
        <v>16</v>
      </c>
    </row>
    <row r="153" spans="1:9" ht="13" x14ac:dyDescent="0.25">
      <c r="A153" s="174" t="s">
        <v>15</v>
      </c>
      <c r="B153" s="588" t="s">
        <v>38</v>
      </c>
      <c r="C153" s="588"/>
      <c r="D153" s="588"/>
      <c r="E153" s="588"/>
      <c r="F153" s="588"/>
      <c r="G153" s="588"/>
      <c r="H153" s="588"/>
      <c r="I153" s="20">
        <f>I43</f>
        <v>605.13</v>
      </c>
    </row>
    <row r="154" spans="1:9" ht="13" x14ac:dyDescent="0.25">
      <c r="A154" s="174" t="s">
        <v>13</v>
      </c>
      <c r="B154" s="588" t="s">
        <v>37</v>
      </c>
      <c r="C154" s="588"/>
      <c r="D154" s="588"/>
      <c r="E154" s="588"/>
      <c r="F154" s="588"/>
      <c r="G154" s="588"/>
      <c r="H154" s="588"/>
      <c r="I154" s="20">
        <f>I55</f>
        <v>252.45</v>
      </c>
    </row>
    <row r="155" spans="1:9" ht="13" x14ac:dyDescent="0.25">
      <c r="A155" s="174" t="s">
        <v>12</v>
      </c>
      <c r="B155" s="588" t="s">
        <v>36</v>
      </c>
      <c r="C155" s="588"/>
      <c r="D155" s="588"/>
      <c r="E155" s="588"/>
      <c r="F155" s="588"/>
      <c r="G155" s="588"/>
      <c r="H155" s="588"/>
      <c r="I155" s="20">
        <f>I65</f>
        <v>5</v>
      </c>
    </row>
    <row r="156" spans="1:9" ht="13" x14ac:dyDescent="0.25">
      <c r="A156" s="174" t="s">
        <v>35</v>
      </c>
      <c r="B156" s="588" t="s">
        <v>34</v>
      </c>
      <c r="C156" s="588"/>
      <c r="D156" s="588"/>
      <c r="E156" s="588"/>
      <c r="F156" s="588"/>
      <c r="G156" s="588"/>
      <c r="H156" s="588"/>
      <c r="I156" s="20">
        <f>I126</f>
        <v>397.14316909600001</v>
      </c>
    </row>
    <row r="157" spans="1:9" ht="13" x14ac:dyDescent="0.25">
      <c r="A157" s="598" t="s">
        <v>33</v>
      </c>
      <c r="B157" s="598"/>
      <c r="C157" s="598"/>
      <c r="D157" s="598"/>
      <c r="E157" s="598"/>
      <c r="F157" s="598"/>
      <c r="G157" s="598"/>
      <c r="H157" s="598"/>
      <c r="I157" s="20">
        <f>SUM(I153:I156)</f>
        <v>1259.723169096</v>
      </c>
    </row>
    <row r="158" spans="1:9" ht="13" x14ac:dyDescent="0.25">
      <c r="A158" s="21" t="s">
        <v>32</v>
      </c>
      <c r="B158" s="588" t="s">
        <v>31</v>
      </c>
      <c r="C158" s="588"/>
      <c r="D158" s="588"/>
      <c r="E158" s="588"/>
      <c r="F158" s="588"/>
      <c r="G158" s="588"/>
      <c r="H158" s="588"/>
      <c r="I158" s="20">
        <f>I142</f>
        <v>370.18982500000004</v>
      </c>
    </row>
    <row r="159" spans="1:9" ht="13" x14ac:dyDescent="0.25">
      <c r="A159" s="598" t="s">
        <v>30</v>
      </c>
      <c r="B159" s="598"/>
      <c r="C159" s="598"/>
      <c r="D159" s="598"/>
      <c r="E159" s="598"/>
      <c r="F159" s="598"/>
      <c r="G159" s="598"/>
      <c r="H159" s="598"/>
      <c r="I159" s="20">
        <v>1629.91</v>
      </c>
    </row>
    <row r="160" spans="1:9" ht="14.5" x14ac:dyDescent="0.25">
      <c r="A160" s="594" t="s">
        <v>29</v>
      </c>
      <c r="B160" s="594"/>
      <c r="C160" s="594"/>
      <c r="D160" s="594"/>
      <c r="E160" s="594"/>
      <c r="F160" s="594"/>
      <c r="G160" s="594"/>
      <c r="H160" s="594"/>
      <c r="I160" s="594"/>
    </row>
    <row r="161" spans="1:9" ht="15.5" x14ac:dyDescent="0.25">
      <c r="A161" s="586" t="s">
        <v>28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69" x14ac:dyDescent="0.25">
      <c r="A162" s="595" t="s">
        <v>27</v>
      </c>
      <c r="B162" s="595"/>
      <c r="C162" s="580" t="s">
        <v>26</v>
      </c>
      <c r="D162" s="580"/>
      <c r="E162" s="19" t="s">
        <v>25</v>
      </c>
      <c r="F162" s="580" t="s">
        <v>24</v>
      </c>
      <c r="G162" s="580"/>
      <c r="H162" s="170" t="s">
        <v>23</v>
      </c>
      <c r="I162" s="170" t="s">
        <v>22</v>
      </c>
    </row>
    <row r="163" spans="1:9" x14ac:dyDescent="0.25">
      <c r="A163" s="621" t="s">
        <v>241</v>
      </c>
      <c r="B163" s="596"/>
      <c r="C163" s="619">
        <v>1629.91</v>
      </c>
      <c r="D163" s="597"/>
      <c r="E163" s="18">
        <v>2</v>
      </c>
      <c r="F163" s="619">
        <v>1629.91</v>
      </c>
      <c r="G163" s="597"/>
      <c r="H163" s="16">
        <v>1</v>
      </c>
      <c r="I163" s="175">
        <v>1629.91</v>
      </c>
    </row>
    <row r="164" spans="1:9" ht="13" x14ac:dyDescent="0.25">
      <c r="A164" s="603" t="s">
        <v>20</v>
      </c>
      <c r="B164" s="603"/>
      <c r="C164" s="603"/>
      <c r="D164" s="603"/>
      <c r="E164" s="603"/>
      <c r="F164" s="603"/>
      <c r="G164" s="603"/>
      <c r="H164" s="603"/>
      <c r="I164" s="175">
        <v>1629.91</v>
      </c>
    </row>
    <row r="165" spans="1:9" ht="15.5" x14ac:dyDescent="0.25">
      <c r="A165" s="586" t="s">
        <v>19</v>
      </c>
      <c r="B165" s="586"/>
      <c r="C165" s="586"/>
      <c r="D165" s="586"/>
      <c r="E165" s="586"/>
      <c r="F165" s="586"/>
      <c r="G165" s="586"/>
      <c r="H165" s="586"/>
      <c r="I165" s="586"/>
    </row>
    <row r="166" spans="1:9" ht="15.5" x14ac:dyDescent="0.25">
      <c r="A166" s="586" t="s">
        <v>18</v>
      </c>
      <c r="B166" s="586"/>
      <c r="C166" s="586"/>
      <c r="D166" s="586"/>
      <c r="E166" s="586"/>
      <c r="F166" s="586"/>
      <c r="G166" s="586"/>
      <c r="H166" s="586"/>
      <c r="I166" s="586"/>
    </row>
    <row r="167" spans="1:9" ht="13" x14ac:dyDescent="0.25">
      <c r="A167" s="580" t="s">
        <v>17</v>
      </c>
      <c r="B167" s="580"/>
      <c r="C167" s="580"/>
      <c r="D167" s="580"/>
      <c r="E167" s="580"/>
      <c r="F167" s="580"/>
      <c r="G167" s="580"/>
      <c r="H167" s="580"/>
      <c r="I167" s="170" t="s">
        <v>16</v>
      </c>
    </row>
    <row r="168" spans="1:9" x14ac:dyDescent="0.25">
      <c r="A168" s="173" t="s">
        <v>15</v>
      </c>
      <c r="B168" s="583" t="s">
        <v>14</v>
      </c>
      <c r="C168" s="583"/>
      <c r="D168" s="583"/>
      <c r="E168" s="583"/>
      <c r="F168" s="583"/>
      <c r="G168" s="583"/>
      <c r="H168" s="583"/>
      <c r="I168" s="16"/>
    </row>
    <row r="169" spans="1:9" x14ac:dyDescent="0.25">
      <c r="A169" s="173" t="s">
        <v>13</v>
      </c>
      <c r="B169" s="583" t="s">
        <v>9</v>
      </c>
      <c r="C169" s="583"/>
      <c r="D169" s="583"/>
      <c r="E169" s="583"/>
      <c r="F169" s="583"/>
      <c r="G169" s="583"/>
      <c r="H169" s="583"/>
      <c r="I169" s="175">
        <v>1629.91</v>
      </c>
    </row>
    <row r="170" spans="1:9" x14ac:dyDescent="0.25">
      <c r="A170" s="173" t="s">
        <v>12</v>
      </c>
      <c r="B170" s="583" t="s">
        <v>11</v>
      </c>
      <c r="C170" s="583"/>
      <c r="D170" s="583"/>
      <c r="E170" s="583"/>
      <c r="F170" s="583"/>
      <c r="G170" s="583"/>
      <c r="H170" s="583"/>
      <c r="I170" s="175"/>
    </row>
    <row r="171" spans="1:9" x14ac:dyDescent="0.25">
      <c r="A171" s="599"/>
      <c r="B171" s="599"/>
      <c r="C171" s="599"/>
      <c r="D171" s="599"/>
      <c r="E171" s="599"/>
      <c r="F171" s="599"/>
      <c r="G171" s="599"/>
      <c r="H171" s="599"/>
      <c r="I171" s="599"/>
    </row>
    <row r="172" spans="1:9" x14ac:dyDescent="0.25">
      <c r="A172" s="596" t="s">
        <v>10</v>
      </c>
      <c r="B172" s="596"/>
      <c r="C172" s="596"/>
      <c r="D172" s="596"/>
      <c r="E172" s="596"/>
      <c r="F172" s="596"/>
      <c r="G172" s="596"/>
      <c r="H172" s="596"/>
      <c r="I172" s="596"/>
    </row>
    <row r="173" spans="1:9" ht="13" x14ac:dyDescent="0.3">
      <c r="A173" s="13"/>
      <c r="B173" s="13"/>
      <c r="C173" s="13"/>
      <c r="D173" s="13"/>
      <c r="E173" s="13"/>
      <c r="F173" s="13"/>
      <c r="G173" s="13"/>
      <c r="H173" s="12"/>
      <c r="I173" s="12"/>
    </row>
    <row r="174" spans="1:9" ht="13" x14ac:dyDescent="0.3">
      <c r="A174" s="600"/>
      <c r="B174" s="600"/>
      <c r="C174" s="600"/>
      <c r="D174" s="600"/>
      <c r="E174" s="600"/>
      <c r="F174" s="600"/>
      <c r="G174" s="600"/>
      <c r="H174" s="600"/>
      <c r="I174" s="600"/>
    </row>
    <row r="175" spans="1:9" ht="18" x14ac:dyDescent="0.25">
      <c r="A175" s="601" t="s">
        <v>9</v>
      </c>
      <c r="B175" s="601"/>
      <c r="C175" s="601"/>
      <c r="D175" s="601"/>
      <c r="E175" s="601"/>
      <c r="F175" s="601"/>
      <c r="G175" s="602">
        <v>1629.91</v>
      </c>
      <c r="H175" s="602"/>
      <c r="I175" s="602"/>
    </row>
    <row r="176" spans="1:9" ht="18" x14ac:dyDescent="0.4">
      <c r="A176" s="607"/>
      <c r="B176" s="607"/>
      <c r="C176" s="607"/>
      <c r="D176" s="607"/>
      <c r="E176" s="607"/>
      <c r="F176" s="607"/>
      <c r="G176" s="607"/>
      <c r="H176" s="607"/>
      <c r="I176" s="607"/>
    </row>
    <row r="177" spans="1:9" ht="18" x14ac:dyDescent="0.25">
      <c r="A177" s="601" t="s">
        <v>8</v>
      </c>
      <c r="B177" s="601"/>
      <c r="C177" s="601"/>
      <c r="D177" s="601"/>
      <c r="E177" s="601"/>
      <c r="F177" s="601"/>
      <c r="G177" s="608">
        <v>12</v>
      </c>
      <c r="H177" s="608"/>
      <c r="I177" s="608"/>
    </row>
    <row r="178" spans="1:9" ht="18" x14ac:dyDescent="0.25">
      <c r="A178" s="609"/>
      <c r="B178" s="609"/>
      <c r="C178" s="609"/>
      <c r="D178" s="609"/>
      <c r="E178" s="609"/>
      <c r="F178" s="609"/>
      <c r="G178" s="609"/>
      <c r="H178" s="609"/>
      <c r="I178" s="609"/>
    </row>
    <row r="179" spans="1:9" ht="18" x14ac:dyDescent="0.25">
      <c r="A179" s="610" t="s">
        <v>7</v>
      </c>
      <c r="B179" s="610"/>
      <c r="C179" s="610"/>
      <c r="D179" s="610"/>
      <c r="E179" s="610"/>
      <c r="F179" s="610"/>
      <c r="G179" s="611">
        <v>19559</v>
      </c>
      <c r="H179" s="611"/>
      <c r="I179" s="611"/>
    </row>
  </sheetData>
  <mergeCells count="182">
    <mergeCell ref="A176:I176"/>
    <mergeCell ref="A177:F177"/>
    <mergeCell ref="G177:I177"/>
    <mergeCell ref="A178:I178"/>
    <mergeCell ref="A179:F179"/>
    <mergeCell ref="G179:I179"/>
    <mergeCell ref="B170:H170"/>
    <mergeCell ref="A171:I171"/>
    <mergeCell ref="A172:I172"/>
    <mergeCell ref="A174:I174"/>
    <mergeCell ref="A175:F175"/>
    <mergeCell ref="G175:I175"/>
    <mergeCell ref="A164:H164"/>
    <mergeCell ref="A165:I165"/>
    <mergeCell ref="A166:I166"/>
    <mergeCell ref="A167:H167"/>
    <mergeCell ref="B168:H168"/>
    <mergeCell ref="B169:H169"/>
    <mergeCell ref="A161:I161"/>
    <mergeCell ref="A162:B162"/>
    <mergeCell ref="C162:D162"/>
    <mergeCell ref="F162:G162"/>
    <mergeCell ref="A163:B163"/>
    <mergeCell ref="C163:D163"/>
    <mergeCell ref="F163:G163"/>
    <mergeCell ref="B155:H155"/>
    <mergeCell ref="B156:H156"/>
    <mergeCell ref="A157:H157"/>
    <mergeCell ref="B158:H158"/>
    <mergeCell ref="A159:H159"/>
    <mergeCell ref="A160:I160"/>
    <mergeCell ref="A149:I149"/>
    <mergeCell ref="A150:I150"/>
    <mergeCell ref="A151:I151"/>
    <mergeCell ref="A152:H152"/>
    <mergeCell ref="B153:H153"/>
    <mergeCell ref="B154:H154"/>
    <mergeCell ref="A144:G144"/>
    <mergeCell ref="A145:B147"/>
    <mergeCell ref="C145:I145"/>
    <mergeCell ref="C146:I146"/>
    <mergeCell ref="C147:I147"/>
    <mergeCell ref="A148:I148"/>
    <mergeCell ref="B138:G138"/>
    <mergeCell ref="B139:G139"/>
    <mergeCell ref="B140:G140"/>
    <mergeCell ref="B141:G141"/>
    <mergeCell ref="A142:H142"/>
    <mergeCell ref="A143:I143"/>
    <mergeCell ref="B132:G132"/>
    <mergeCell ref="A133:G133"/>
    <mergeCell ref="B134:G134"/>
    <mergeCell ref="B135:G135"/>
    <mergeCell ref="B136:G136"/>
    <mergeCell ref="B137:G137"/>
    <mergeCell ref="A126:H126"/>
    <mergeCell ref="A127:I127"/>
    <mergeCell ref="B128:G128"/>
    <mergeCell ref="A129:G129"/>
    <mergeCell ref="B130:G130"/>
    <mergeCell ref="A131:G131"/>
    <mergeCell ref="B120:H120"/>
    <mergeCell ref="B121:H121"/>
    <mergeCell ref="B122:H122"/>
    <mergeCell ref="B123:H123"/>
    <mergeCell ref="B124:H124"/>
    <mergeCell ref="B125:H125"/>
    <mergeCell ref="B114:H114"/>
    <mergeCell ref="A115:H115"/>
    <mergeCell ref="B116:H116"/>
    <mergeCell ref="A117:H117"/>
    <mergeCell ref="A118:I118"/>
    <mergeCell ref="B119:H119"/>
    <mergeCell ref="B108:H108"/>
    <mergeCell ref="B109:H109"/>
    <mergeCell ref="B110:H110"/>
    <mergeCell ref="B111:H111"/>
    <mergeCell ref="B112:H112"/>
    <mergeCell ref="B113:H113"/>
    <mergeCell ref="B102:H102"/>
    <mergeCell ref="B103:H103"/>
    <mergeCell ref="B104:H104"/>
    <mergeCell ref="B105:H105"/>
    <mergeCell ref="A106:H106"/>
    <mergeCell ref="A107:I107"/>
    <mergeCell ref="A96:I96"/>
    <mergeCell ref="B97:H97"/>
    <mergeCell ref="B98:H98"/>
    <mergeCell ref="B99:H99"/>
    <mergeCell ref="B100:H100"/>
    <mergeCell ref="B101:H101"/>
    <mergeCell ref="A90:I90"/>
    <mergeCell ref="A91:I91"/>
    <mergeCell ref="B92:H92"/>
    <mergeCell ref="B93:H93"/>
    <mergeCell ref="B94:H94"/>
    <mergeCell ref="A95:H95"/>
    <mergeCell ref="B84:H84"/>
    <mergeCell ref="B85:H85"/>
    <mergeCell ref="B86:H86"/>
    <mergeCell ref="A87:H87"/>
    <mergeCell ref="B88:H88"/>
    <mergeCell ref="A89:H89"/>
    <mergeCell ref="B77:G77"/>
    <mergeCell ref="B78:G78"/>
    <mergeCell ref="A79:G79"/>
    <mergeCell ref="A81:I81"/>
    <mergeCell ref="A82:I82"/>
    <mergeCell ref="A83:I83"/>
    <mergeCell ref="B71:G71"/>
    <mergeCell ref="B72:G72"/>
    <mergeCell ref="B73:G73"/>
    <mergeCell ref="B74:G74"/>
    <mergeCell ref="B75:G75"/>
    <mergeCell ref="B76:G76"/>
    <mergeCell ref="B64:H64"/>
    <mergeCell ref="A65:H65"/>
    <mergeCell ref="A66:I66"/>
    <mergeCell ref="A67:I67"/>
    <mergeCell ref="A69:I69"/>
    <mergeCell ref="B70:G70"/>
    <mergeCell ref="A58:I58"/>
    <mergeCell ref="A59:I59"/>
    <mergeCell ref="B60:H60"/>
    <mergeCell ref="B61:H61"/>
    <mergeCell ref="B62:H62"/>
    <mergeCell ref="B63:H63"/>
    <mergeCell ref="B52:H52"/>
    <mergeCell ref="B53:H53"/>
    <mergeCell ref="B54:H54"/>
    <mergeCell ref="B55:H55"/>
    <mergeCell ref="A56:I56"/>
    <mergeCell ref="A57:I57"/>
    <mergeCell ref="B46:H46"/>
    <mergeCell ref="B47:G47"/>
    <mergeCell ref="B48:G48"/>
    <mergeCell ref="B49:H49"/>
    <mergeCell ref="B50:G50"/>
    <mergeCell ref="B51:H51"/>
    <mergeCell ref="B40:H40"/>
    <mergeCell ref="B41:H41"/>
    <mergeCell ref="B42:H42"/>
    <mergeCell ref="A43:H43"/>
    <mergeCell ref="A44:I44"/>
    <mergeCell ref="B45:H45"/>
    <mergeCell ref="B34:G34"/>
    <mergeCell ref="B35:H35"/>
    <mergeCell ref="B36:G36"/>
    <mergeCell ref="B37:G37"/>
    <mergeCell ref="B38:H38"/>
    <mergeCell ref="B39:H39"/>
    <mergeCell ref="B29:G29"/>
    <mergeCell ref="H29:I29"/>
    <mergeCell ref="A30:I30"/>
    <mergeCell ref="A31:I31"/>
    <mergeCell ref="A32:I32"/>
    <mergeCell ref="A33:I33"/>
    <mergeCell ref="A25:I25"/>
    <mergeCell ref="B26:G26"/>
    <mergeCell ref="H26:I26"/>
    <mergeCell ref="B27:G27"/>
    <mergeCell ref="H27:I27"/>
    <mergeCell ref="B28:G28"/>
    <mergeCell ref="H28:I28"/>
    <mergeCell ref="B21:G21"/>
    <mergeCell ref="H21:I21"/>
    <mergeCell ref="B22:G22"/>
    <mergeCell ref="H22:I22"/>
    <mergeCell ref="A23:I23"/>
    <mergeCell ref="A24:I24"/>
    <mergeCell ref="A16:I16"/>
    <mergeCell ref="A18:I18"/>
    <mergeCell ref="B19:G19"/>
    <mergeCell ref="H19:I19"/>
    <mergeCell ref="B20:G20"/>
    <mergeCell ref="H20:I20"/>
    <mergeCell ref="A12:I12"/>
    <mergeCell ref="A13:I13"/>
    <mergeCell ref="A14:E14"/>
    <mergeCell ref="F14:I14"/>
    <mergeCell ref="A15:E15"/>
    <mergeCell ref="F15:I15"/>
  </mergeCells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8:I180"/>
  <sheetViews>
    <sheetView workbookViewId="0">
      <selection activeCell="A7" sqref="A7:I204"/>
    </sheetView>
  </sheetViews>
  <sheetFormatPr defaultRowHeight="12.5" x14ac:dyDescent="0.25"/>
  <cols>
    <col min="4" max="4" width="25" customWidth="1"/>
    <col min="7" max="7" width="24" customWidth="1"/>
    <col min="9" max="9" width="30.453125" customWidth="1"/>
  </cols>
  <sheetData>
    <row r="8" spans="1:9" ht="13" thickBot="1" x14ac:dyDescent="0.3"/>
    <row r="9" spans="1:9" ht="13" x14ac:dyDescent="0.3">
      <c r="A9" s="147" t="s">
        <v>224</v>
      </c>
      <c r="B9" s="148"/>
      <c r="C9" s="148"/>
      <c r="D9" s="149"/>
    </row>
    <row r="10" spans="1:9" ht="13" x14ac:dyDescent="0.3">
      <c r="A10" s="150" t="s">
        <v>221</v>
      </c>
      <c r="B10" s="146"/>
      <c r="C10" s="146"/>
      <c r="D10" s="151"/>
    </row>
    <row r="11" spans="1:9" ht="13" x14ac:dyDescent="0.3">
      <c r="A11" s="150" t="s">
        <v>222</v>
      </c>
      <c r="B11" s="146"/>
      <c r="C11" s="146"/>
      <c r="D11" s="151"/>
    </row>
    <row r="12" spans="1:9" ht="13.5" thickBot="1" x14ac:dyDescent="0.35">
      <c r="A12" s="152" t="s">
        <v>223</v>
      </c>
      <c r="B12" s="153"/>
      <c r="C12" s="153"/>
      <c r="D12" s="154"/>
    </row>
    <row r="13" spans="1:9" ht="23" x14ac:dyDescent="0.25">
      <c r="A13" s="557" t="s">
        <v>178</v>
      </c>
      <c r="B13" s="557"/>
      <c r="C13" s="557"/>
      <c r="D13" s="557"/>
      <c r="E13" s="557"/>
      <c r="F13" s="557"/>
      <c r="G13" s="557"/>
      <c r="H13" s="557"/>
      <c r="I13" s="557"/>
    </row>
    <row r="14" spans="1:9" ht="23" x14ac:dyDescent="0.25">
      <c r="A14" s="558"/>
      <c r="B14" s="558"/>
      <c r="C14" s="558"/>
      <c r="D14" s="558"/>
      <c r="E14" s="558"/>
      <c r="F14" s="558"/>
      <c r="G14" s="558"/>
      <c r="H14" s="558"/>
      <c r="I14" s="558"/>
    </row>
    <row r="15" spans="1:9" ht="13" x14ac:dyDescent="0.25">
      <c r="A15" s="553" t="s">
        <v>182</v>
      </c>
      <c r="B15" s="553"/>
      <c r="C15" s="553"/>
      <c r="D15" s="553"/>
      <c r="E15" s="553"/>
      <c r="F15" s="556"/>
      <c r="G15" s="556"/>
      <c r="H15" s="556"/>
      <c r="I15" s="556"/>
    </row>
    <row r="16" spans="1:9" ht="13" x14ac:dyDescent="0.25">
      <c r="A16" s="553" t="s">
        <v>175</v>
      </c>
      <c r="B16" s="553"/>
      <c r="C16" s="553"/>
      <c r="D16" s="553"/>
      <c r="E16" s="553"/>
      <c r="F16" s="626"/>
      <c r="G16" s="556"/>
      <c r="H16" s="556"/>
      <c r="I16" s="556"/>
    </row>
    <row r="17" spans="1:9" ht="13" x14ac:dyDescent="0.25">
      <c r="A17" s="553" t="s">
        <v>181</v>
      </c>
      <c r="B17" s="553"/>
      <c r="C17" s="553"/>
      <c r="D17" s="553"/>
      <c r="E17" s="553"/>
      <c r="F17" s="553"/>
      <c r="G17" s="553"/>
      <c r="H17" s="553"/>
      <c r="I17" s="553"/>
    </row>
    <row r="18" spans="1:9" ht="13" x14ac:dyDescent="0.25">
      <c r="A18" s="183"/>
      <c r="B18" s="187"/>
      <c r="C18" s="187"/>
      <c r="D18" s="187"/>
      <c r="E18" s="187"/>
      <c r="F18" s="187"/>
      <c r="G18" s="187"/>
      <c r="H18" s="187"/>
      <c r="I18" s="187"/>
    </row>
    <row r="19" spans="1:9" ht="14" x14ac:dyDescent="0.25">
      <c r="A19" s="554" t="s">
        <v>172</v>
      </c>
      <c r="B19" s="554"/>
      <c r="C19" s="554"/>
      <c r="D19" s="554"/>
      <c r="E19" s="554"/>
      <c r="F19" s="554"/>
      <c r="G19" s="554"/>
      <c r="H19" s="554"/>
      <c r="I19" s="554"/>
    </row>
    <row r="20" spans="1:9" ht="13" x14ac:dyDescent="0.25">
      <c r="A20" s="190" t="s">
        <v>15</v>
      </c>
      <c r="B20" s="553" t="s">
        <v>171</v>
      </c>
      <c r="C20" s="553"/>
      <c r="D20" s="553"/>
      <c r="E20" s="553"/>
      <c r="F20" s="553"/>
      <c r="G20" s="553"/>
      <c r="H20" s="555">
        <v>41025</v>
      </c>
      <c r="I20" s="555"/>
    </row>
    <row r="21" spans="1:9" ht="13" x14ac:dyDescent="0.25">
      <c r="A21" s="190" t="s">
        <v>13</v>
      </c>
      <c r="B21" s="553" t="s">
        <v>169</v>
      </c>
      <c r="C21" s="553"/>
      <c r="D21" s="553"/>
      <c r="E21" s="553"/>
      <c r="F21" s="553"/>
      <c r="G21" s="553"/>
      <c r="H21" s="556" t="s">
        <v>350</v>
      </c>
      <c r="I21" s="556"/>
    </row>
    <row r="22" spans="1:9" ht="13" x14ac:dyDescent="0.25">
      <c r="A22" s="190" t="s">
        <v>12</v>
      </c>
      <c r="B22" s="553" t="s">
        <v>167</v>
      </c>
      <c r="C22" s="553"/>
      <c r="D22" s="553"/>
      <c r="E22" s="553"/>
      <c r="F22" s="553"/>
      <c r="G22" s="553"/>
      <c r="H22" s="556" t="s">
        <v>347</v>
      </c>
      <c r="I22" s="556"/>
    </row>
    <row r="23" spans="1:9" ht="13" x14ac:dyDescent="0.25">
      <c r="A23" s="190" t="s">
        <v>35</v>
      </c>
      <c r="B23" s="553" t="s">
        <v>165</v>
      </c>
      <c r="C23" s="553"/>
      <c r="D23" s="553"/>
      <c r="E23" s="553"/>
      <c r="F23" s="553"/>
      <c r="G23" s="553"/>
      <c r="H23" s="556">
        <v>12</v>
      </c>
      <c r="I23" s="556"/>
    </row>
    <row r="24" spans="1:9" ht="13" x14ac:dyDescent="0.25">
      <c r="A24" s="560"/>
      <c r="B24" s="560"/>
      <c r="C24" s="560"/>
      <c r="D24" s="560"/>
      <c r="E24" s="560"/>
      <c r="F24" s="560"/>
      <c r="G24" s="560"/>
      <c r="H24" s="560"/>
      <c r="I24" s="560"/>
    </row>
    <row r="25" spans="1:9" ht="14" x14ac:dyDescent="0.25">
      <c r="A25" s="554" t="s">
        <v>164</v>
      </c>
      <c r="B25" s="554"/>
      <c r="C25" s="554"/>
      <c r="D25" s="554"/>
      <c r="E25" s="554"/>
      <c r="F25" s="554"/>
      <c r="G25" s="554"/>
      <c r="H25" s="554"/>
      <c r="I25" s="554"/>
    </row>
    <row r="26" spans="1:9" ht="14" x14ac:dyDescent="0.25">
      <c r="A26" s="554" t="s">
        <v>163</v>
      </c>
      <c r="B26" s="554"/>
      <c r="C26" s="554"/>
      <c r="D26" s="554"/>
      <c r="E26" s="554"/>
      <c r="F26" s="554"/>
      <c r="G26" s="554"/>
      <c r="H26" s="554"/>
      <c r="I26" s="554"/>
    </row>
    <row r="27" spans="1:9" ht="13" x14ac:dyDescent="0.25">
      <c r="A27" s="190">
        <v>1</v>
      </c>
      <c r="B27" s="553" t="s">
        <v>162</v>
      </c>
      <c r="C27" s="553"/>
      <c r="D27" s="553"/>
      <c r="E27" s="553"/>
      <c r="F27" s="553"/>
      <c r="G27" s="553"/>
      <c r="H27" s="565" t="s">
        <v>349</v>
      </c>
      <c r="I27" s="565"/>
    </row>
    <row r="28" spans="1:9" ht="13" x14ac:dyDescent="0.25">
      <c r="A28" s="190">
        <v>2</v>
      </c>
      <c r="B28" s="553" t="s">
        <v>161</v>
      </c>
      <c r="C28" s="553"/>
      <c r="D28" s="553"/>
      <c r="E28" s="553"/>
      <c r="F28" s="553"/>
      <c r="G28" s="553"/>
      <c r="H28" s="565">
        <v>738.02</v>
      </c>
      <c r="I28" s="565"/>
    </row>
    <row r="29" spans="1:9" ht="14" x14ac:dyDescent="0.25">
      <c r="A29" s="190">
        <v>3</v>
      </c>
      <c r="B29" s="553" t="s">
        <v>160</v>
      </c>
      <c r="C29" s="553"/>
      <c r="D29" s="553"/>
      <c r="E29" s="553"/>
      <c r="F29" s="553"/>
      <c r="G29" s="553"/>
      <c r="H29" s="561" t="s">
        <v>349</v>
      </c>
      <c r="I29" s="561"/>
    </row>
    <row r="30" spans="1:9" ht="13" x14ac:dyDescent="0.25">
      <c r="A30" s="190">
        <v>4</v>
      </c>
      <c r="B30" s="553" t="s">
        <v>159</v>
      </c>
      <c r="C30" s="553"/>
      <c r="D30" s="553"/>
      <c r="E30" s="553"/>
      <c r="F30" s="553"/>
      <c r="G30" s="553"/>
      <c r="H30" s="562" t="s">
        <v>348</v>
      </c>
      <c r="I30" s="562"/>
    </row>
    <row r="31" spans="1:9" x14ac:dyDescent="0.25">
      <c r="A31" s="563"/>
      <c r="B31" s="563"/>
      <c r="C31" s="563"/>
      <c r="D31" s="563"/>
      <c r="E31" s="563"/>
      <c r="F31" s="563"/>
      <c r="G31" s="563"/>
      <c r="H31" s="563"/>
      <c r="I31" s="563"/>
    </row>
    <row r="32" spans="1:9" x14ac:dyDescent="0.25">
      <c r="A32" s="564" t="s">
        <v>157</v>
      </c>
      <c r="B32" s="564"/>
      <c r="C32" s="564"/>
      <c r="D32" s="564"/>
      <c r="E32" s="564"/>
      <c r="F32" s="564"/>
      <c r="G32" s="564"/>
      <c r="H32" s="564"/>
      <c r="I32" s="564"/>
    </row>
    <row r="33" spans="1:9" ht="13" x14ac:dyDescent="0.3">
      <c r="A33" s="567"/>
      <c r="B33" s="567"/>
      <c r="C33" s="567"/>
      <c r="D33" s="567"/>
      <c r="E33" s="567"/>
      <c r="F33" s="567"/>
      <c r="G33" s="567"/>
      <c r="H33" s="567"/>
      <c r="I33" s="567"/>
    </row>
    <row r="34" spans="1:9" ht="13" x14ac:dyDescent="0.25">
      <c r="A34" s="568" t="s">
        <v>156</v>
      </c>
      <c r="B34" s="568"/>
      <c r="C34" s="568"/>
      <c r="D34" s="568"/>
      <c r="E34" s="568"/>
      <c r="F34" s="568"/>
      <c r="G34" s="568"/>
      <c r="H34" s="568"/>
      <c r="I34" s="568"/>
    </row>
    <row r="35" spans="1:9" ht="14" x14ac:dyDescent="0.25">
      <c r="A35" s="63">
        <v>1</v>
      </c>
      <c r="B35" s="569" t="s">
        <v>155</v>
      </c>
      <c r="C35" s="569"/>
      <c r="D35" s="569"/>
      <c r="E35" s="569"/>
      <c r="F35" s="569"/>
      <c r="G35" s="569"/>
      <c r="H35" s="64" t="s">
        <v>62</v>
      </c>
      <c r="I35" s="63" t="s">
        <v>154</v>
      </c>
    </row>
    <row r="36" spans="1:9" ht="13" x14ac:dyDescent="0.25">
      <c r="A36" s="190" t="s">
        <v>15</v>
      </c>
      <c r="B36" s="553" t="s">
        <v>186</v>
      </c>
      <c r="C36" s="553"/>
      <c r="D36" s="553"/>
      <c r="E36" s="553"/>
      <c r="F36" s="553"/>
      <c r="G36" s="553"/>
      <c r="H36" s="553"/>
      <c r="I36" s="60">
        <v>738.02</v>
      </c>
    </row>
    <row r="37" spans="1:9" ht="13" x14ac:dyDescent="0.25">
      <c r="A37" s="190" t="s">
        <v>13</v>
      </c>
      <c r="B37" s="570" t="s">
        <v>232</v>
      </c>
      <c r="C37" s="570"/>
      <c r="D37" s="570"/>
      <c r="E37" s="570"/>
      <c r="F37" s="570"/>
      <c r="G37" s="570"/>
      <c r="H37" s="30"/>
      <c r="I37" s="60"/>
    </row>
    <row r="38" spans="1:9" ht="13" x14ac:dyDescent="0.25">
      <c r="A38" s="190" t="s">
        <v>12</v>
      </c>
      <c r="B38" s="571" t="s">
        <v>202</v>
      </c>
      <c r="C38" s="571"/>
      <c r="D38" s="571"/>
      <c r="E38" s="571"/>
      <c r="F38" s="571"/>
      <c r="G38" s="571"/>
      <c r="H38" s="61"/>
      <c r="I38" s="60"/>
    </row>
    <row r="39" spans="1:9" ht="13" x14ac:dyDescent="0.25">
      <c r="A39" s="190" t="s">
        <v>35</v>
      </c>
      <c r="B39" s="553" t="s">
        <v>150</v>
      </c>
      <c r="C39" s="553"/>
      <c r="D39" s="553"/>
      <c r="E39" s="553"/>
      <c r="F39" s="553"/>
      <c r="G39" s="553"/>
      <c r="H39" s="553"/>
      <c r="I39" s="60"/>
    </row>
    <row r="40" spans="1:9" ht="13" x14ac:dyDescent="0.25">
      <c r="A40" s="190" t="s">
        <v>32</v>
      </c>
      <c r="B40" s="553" t="s">
        <v>149</v>
      </c>
      <c r="C40" s="553"/>
      <c r="D40" s="553"/>
      <c r="E40" s="553"/>
      <c r="F40" s="553"/>
      <c r="G40" s="553"/>
      <c r="H40" s="553"/>
      <c r="I40" s="60"/>
    </row>
    <row r="41" spans="1:9" ht="13" x14ac:dyDescent="0.25">
      <c r="A41" s="190" t="s">
        <v>81</v>
      </c>
      <c r="B41" s="553" t="s">
        <v>148</v>
      </c>
      <c r="C41" s="553"/>
      <c r="D41" s="553"/>
      <c r="E41" s="553"/>
      <c r="F41" s="553"/>
      <c r="G41" s="553"/>
      <c r="H41" s="553"/>
      <c r="I41" s="60"/>
    </row>
    <row r="42" spans="1:9" ht="13" x14ac:dyDescent="0.25">
      <c r="A42" s="190" t="s">
        <v>79</v>
      </c>
      <c r="B42" s="553" t="s">
        <v>147</v>
      </c>
      <c r="C42" s="553"/>
      <c r="D42" s="553"/>
      <c r="E42" s="553"/>
      <c r="F42" s="553"/>
      <c r="G42" s="553"/>
      <c r="H42" s="553"/>
      <c r="I42" s="60"/>
    </row>
    <row r="43" spans="1:9" ht="13" x14ac:dyDescent="0.25">
      <c r="A43" s="190" t="s">
        <v>114</v>
      </c>
      <c r="B43" s="553" t="s">
        <v>145</v>
      </c>
      <c r="C43" s="553"/>
      <c r="D43" s="553"/>
      <c r="E43" s="553"/>
      <c r="F43" s="553"/>
      <c r="G43" s="553"/>
      <c r="H43" s="553"/>
      <c r="I43" s="60"/>
    </row>
    <row r="44" spans="1:9" ht="14" x14ac:dyDescent="0.25">
      <c r="A44" s="566" t="s">
        <v>144</v>
      </c>
      <c r="B44" s="566"/>
      <c r="C44" s="566"/>
      <c r="D44" s="566"/>
      <c r="E44" s="566"/>
      <c r="F44" s="566"/>
      <c r="G44" s="566"/>
      <c r="H44" s="566"/>
      <c r="I44" s="59">
        <f>SUM(I36:I43)</f>
        <v>738.02</v>
      </c>
    </row>
    <row r="45" spans="1:9" ht="13" x14ac:dyDescent="0.25">
      <c r="A45" s="560" t="s">
        <v>143</v>
      </c>
      <c r="B45" s="560"/>
      <c r="C45" s="560"/>
      <c r="D45" s="560"/>
      <c r="E45" s="560"/>
      <c r="F45" s="560"/>
      <c r="G45" s="560"/>
      <c r="H45" s="560"/>
      <c r="I45" s="560"/>
    </row>
    <row r="46" spans="1:9" ht="14" x14ac:dyDescent="0.25">
      <c r="A46" s="191">
        <v>2</v>
      </c>
      <c r="B46" s="554" t="s">
        <v>142</v>
      </c>
      <c r="C46" s="554"/>
      <c r="D46" s="554"/>
      <c r="E46" s="554"/>
      <c r="F46" s="554"/>
      <c r="G46" s="554"/>
      <c r="H46" s="554"/>
      <c r="I46" s="184" t="s">
        <v>16</v>
      </c>
    </row>
    <row r="47" spans="1:9" ht="13" x14ac:dyDescent="0.25">
      <c r="A47" s="185" t="s">
        <v>15</v>
      </c>
      <c r="B47" s="573"/>
      <c r="C47" s="573"/>
      <c r="D47" s="573"/>
      <c r="E47" s="573"/>
      <c r="F47" s="573"/>
      <c r="G47" s="573"/>
      <c r="H47" s="573"/>
      <c r="I47" s="25">
        <v>81.12</v>
      </c>
    </row>
    <row r="48" spans="1:9" ht="13" x14ac:dyDescent="0.25">
      <c r="A48" s="185"/>
      <c r="B48" s="572" t="s">
        <v>140</v>
      </c>
      <c r="C48" s="572"/>
      <c r="D48" s="572"/>
      <c r="E48" s="572"/>
      <c r="F48" s="572"/>
      <c r="G48" s="572"/>
      <c r="H48" s="57">
        <v>2.85</v>
      </c>
      <c r="I48" s="28" t="s">
        <v>49</v>
      </c>
    </row>
    <row r="49" spans="1:9" ht="13" x14ac:dyDescent="0.25">
      <c r="A49" s="185"/>
      <c r="B49" s="576" t="s">
        <v>255</v>
      </c>
      <c r="C49" s="576"/>
      <c r="D49" s="576"/>
      <c r="E49" s="576"/>
      <c r="F49" s="576"/>
      <c r="G49" s="576"/>
      <c r="H49" s="58"/>
      <c r="I49" s="28"/>
    </row>
    <row r="50" spans="1:9" ht="13" x14ac:dyDescent="0.25">
      <c r="A50" s="185" t="s">
        <v>13</v>
      </c>
      <c r="B50" s="573" t="s">
        <v>188</v>
      </c>
      <c r="C50" s="573"/>
      <c r="D50" s="573"/>
      <c r="E50" s="573"/>
      <c r="F50" s="573"/>
      <c r="G50" s="573"/>
      <c r="H50" s="573"/>
      <c r="I50" s="25">
        <v>138.16</v>
      </c>
    </row>
    <row r="51" spans="1:9" ht="13" x14ac:dyDescent="0.25">
      <c r="A51" s="185"/>
      <c r="B51" s="572" t="s">
        <v>256</v>
      </c>
      <c r="C51" s="572"/>
      <c r="D51" s="572"/>
      <c r="E51" s="572"/>
      <c r="F51" s="572"/>
      <c r="G51" s="572"/>
      <c r="H51" s="57">
        <v>172.7</v>
      </c>
      <c r="I51" s="28" t="s">
        <v>49</v>
      </c>
    </row>
    <row r="52" spans="1:9" ht="13" x14ac:dyDescent="0.25">
      <c r="A52" s="185" t="s">
        <v>12</v>
      </c>
      <c r="B52" s="573" t="s">
        <v>136</v>
      </c>
      <c r="C52" s="573"/>
      <c r="D52" s="573"/>
      <c r="E52" s="573"/>
      <c r="F52" s="573"/>
      <c r="G52" s="573"/>
      <c r="H52" s="573"/>
      <c r="I52" s="25">
        <v>27.75</v>
      </c>
    </row>
    <row r="53" spans="1:9" ht="13" x14ac:dyDescent="0.25">
      <c r="A53" s="185" t="s">
        <v>35</v>
      </c>
      <c r="B53" s="574" t="s">
        <v>135</v>
      </c>
      <c r="C53" s="574"/>
      <c r="D53" s="574"/>
      <c r="E53" s="574"/>
      <c r="F53" s="574"/>
      <c r="G53" s="574"/>
      <c r="H53" s="574"/>
      <c r="I53" s="20"/>
    </row>
    <row r="54" spans="1:9" ht="13" x14ac:dyDescent="0.25">
      <c r="A54" s="185" t="s">
        <v>32</v>
      </c>
      <c r="B54" s="574" t="s">
        <v>259</v>
      </c>
      <c r="C54" s="574"/>
      <c r="D54" s="574"/>
      <c r="E54" s="574"/>
      <c r="F54" s="574"/>
      <c r="G54" s="574"/>
      <c r="H54" s="574"/>
      <c r="I54" s="25">
        <v>9</v>
      </c>
    </row>
    <row r="55" spans="1:9" ht="13" x14ac:dyDescent="0.25">
      <c r="A55" s="185" t="s">
        <v>81</v>
      </c>
      <c r="B55" s="574" t="s">
        <v>260</v>
      </c>
      <c r="C55" s="574"/>
      <c r="D55" s="574"/>
      <c r="E55" s="574"/>
      <c r="F55" s="574"/>
      <c r="G55" s="574"/>
      <c r="H55" s="574"/>
      <c r="I55" s="20">
        <v>4.75</v>
      </c>
    </row>
    <row r="56" spans="1:9" ht="13" x14ac:dyDescent="0.25">
      <c r="A56" s="186"/>
      <c r="B56" s="575" t="s">
        <v>133</v>
      </c>
      <c r="C56" s="575"/>
      <c r="D56" s="575"/>
      <c r="E56" s="575"/>
      <c r="F56" s="575"/>
      <c r="G56" s="575"/>
      <c r="H56" s="575"/>
      <c r="I56" s="25">
        <f>SUM(I47:I55)</f>
        <v>260.77999999999997</v>
      </c>
    </row>
    <row r="57" spans="1:9" ht="13" x14ac:dyDescent="0.25">
      <c r="A57" s="560"/>
      <c r="B57" s="560"/>
      <c r="C57" s="560"/>
      <c r="D57" s="560"/>
      <c r="E57" s="560"/>
      <c r="F57" s="560"/>
      <c r="G57" s="560"/>
      <c r="H57" s="560"/>
      <c r="I57" s="560"/>
    </row>
    <row r="58" spans="1:9" ht="13" x14ac:dyDescent="0.25">
      <c r="A58" s="580" t="s">
        <v>132</v>
      </c>
      <c r="B58" s="580"/>
      <c r="C58" s="580"/>
      <c r="D58" s="580"/>
      <c r="E58" s="580"/>
      <c r="F58" s="580"/>
      <c r="G58" s="580"/>
      <c r="H58" s="580"/>
      <c r="I58" s="580"/>
    </row>
    <row r="59" spans="1:9" ht="13" x14ac:dyDescent="0.25">
      <c r="A59" s="580"/>
      <c r="B59" s="580"/>
      <c r="C59" s="580"/>
      <c r="D59" s="580"/>
      <c r="E59" s="580"/>
      <c r="F59" s="580"/>
      <c r="G59" s="580"/>
      <c r="H59" s="580"/>
      <c r="I59" s="580"/>
    </row>
    <row r="60" spans="1:9" ht="13" x14ac:dyDescent="0.25">
      <c r="A60" s="580" t="s">
        <v>131</v>
      </c>
      <c r="B60" s="580"/>
      <c r="C60" s="580"/>
      <c r="D60" s="580"/>
      <c r="E60" s="580"/>
      <c r="F60" s="580"/>
      <c r="G60" s="580"/>
      <c r="H60" s="580"/>
      <c r="I60" s="580"/>
    </row>
    <row r="61" spans="1:9" ht="14" x14ac:dyDescent="0.25">
      <c r="A61" s="191">
        <v>3</v>
      </c>
      <c r="B61" s="554" t="s">
        <v>130</v>
      </c>
      <c r="C61" s="554"/>
      <c r="D61" s="554"/>
      <c r="E61" s="554"/>
      <c r="F61" s="554"/>
      <c r="G61" s="554"/>
      <c r="H61" s="554"/>
      <c r="I61" s="191" t="s">
        <v>16</v>
      </c>
    </row>
    <row r="62" spans="1:9" ht="13" x14ac:dyDescent="0.25">
      <c r="A62" s="185" t="s">
        <v>15</v>
      </c>
      <c r="B62" s="553" t="s">
        <v>129</v>
      </c>
      <c r="C62" s="553"/>
      <c r="D62" s="553"/>
      <c r="E62" s="553"/>
      <c r="F62" s="553"/>
      <c r="G62" s="553"/>
      <c r="H62" s="553"/>
      <c r="I62" s="25">
        <v>20</v>
      </c>
    </row>
    <row r="63" spans="1:9" ht="13" x14ac:dyDescent="0.25">
      <c r="A63" s="185" t="s">
        <v>13</v>
      </c>
      <c r="B63" s="553" t="s">
        <v>128</v>
      </c>
      <c r="C63" s="553"/>
      <c r="D63" s="553"/>
      <c r="E63" s="553"/>
      <c r="F63" s="553"/>
      <c r="G63" s="553"/>
      <c r="H63" s="553"/>
      <c r="I63" s="20" t="s">
        <v>126</v>
      </c>
    </row>
    <row r="64" spans="1:9" ht="13" x14ac:dyDescent="0.25">
      <c r="A64" s="185" t="s">
        <v>12</v>
      </c>
      <c r="B64" s="577" t="s">
        <v>127</v>
      </c>
      <c r="C64" s="577"/>
      <c r="D64" s="577"/>
      <c r="E64" s="577"/>
      <c r="F64" s="577"/>
      <c r="G64" s="577"/>
      <c r="H64" s="577"/>
      <c r="I64" s="20" t="s">
        <v>126</v>
      </c>
    </row>
    <row r="65" spans="1:9" ht="13" x14ac:dyDescent="0.25">
      <c r="A65" s="185" t="s">
        <v>35</v>
      </c>
      <c r="B65" s="553" t="s">
        <v>65</v>
      </c>
      <c r="C65" s="553"/>
      <c r="D65" s="553"/>
      <c r="E65" s="553"/>
      <c r="F65" s="553"/>
      <c r="G65" s="553"/>
      <c r="H65" s="553"/>
      <c r="I65" s="20">
        <v>0</v>
      </c>
    </row>
    <row r="66" spans="1:9" ht="13" x14ac:dyDescent="0.25">
      <c r="A66" s="578" t="s">
        <v>125</v>
      </c>
      <c r="B66" s="578"/>
      <c r="C66" s="578"/>
      <c r="D66" s="578"/>
      <c r="E66" s="578"/>
      <c r="F66" s="578"/>
      <c r="G66" s="578"/>
      <c r="H66" s="578"/>
      <c r="I66" s="20">
        <f>SUM(I62:I65)</f>
        <v>20</v>
      </c>
    </row>
    <row r="67" spans="1:9" ht="18" x14ac:dyDescent="0.25">
      <c r="A67" s="579"/>
      <c r="B67" s="579"/>
      <c r="C67" s="579"/>
      <c r="D67" s="579"/>
      <c r="E67" s="579"/>
      <c r="F67" s="579"/>
      <c r="G67" s="579"/>
      <c r="H67" s="579"/>
      <c r="I67" s="579"/>
    </row>
    <row r="68" spans="1:9" x14ac:dyDescent="0.25">
      <c r="A68" s="564" t="s">
        <v>124</v>
      </c>
      <c r="B68" s="564"/>
      <c r="C68" s="564"/>
      <c r="D68" s="564"/>
      <c r="E68" s="564"/>
      <c r="F68" s="564"/>
      <c r="G68" s="564"/>
      <c r="H68" s="564"/>
      <c r="I68" s="564"/>
    </row>
    <row r="69" spans="1:9" ht="18" x14ac:dyDescent="0.25">
      <c r="A69" s="55"/>
      <c r="B69" s="54"/>
      <c r="C69" s="54"/>
      <c r="D69" s="54"/>
      <c r="E69" s="54"/>
      <c r="F69" s="54"/>
      <c r="G69" s="54"/>
      <c r="H69" s="54"/>
      <c r="I69" s="53"/>
    </row>
    <row r="70" spans="1:9" ht="13" x14ac:dyDescent="0.25">
      <c r="A70" s="568" t="s">
        <v>123</v>
      </c>
      <c r="B70" s="568"/>
      <c r="C70" s="568"/>
      <c r="D70" s="568"/>
      <c r="E70" s="568"/>
      <c r="F70" s="568"/>
      <c r="G70" s="568"/>
      <c r="H70" s="568"/>
      <c r="I70" s="568"/>
    </row>
    <row r="71" spans="1:9" ht="14" x14ac:dyDescent="0.25">
      <c r="A71" s="52" t="s">
        <v>76</v>
      </c>
      <c r="B71" s="554" t="s">
        <v>122</v>
      </c>
      <c r="C71" s="554"/>
      <c r="D71" s="554"/>
      <c r="E71" s="554"/>
      <c r="F71" s="554"/>
      <c r="G71" s="554"/>
      <c r="H71" s="184" t="s">
        <v>62</v>
      </c>
      <c r="I71" s="184" t="s">
        <v>16</v>
      </c>
    </row>
    <row r="72" spans="1:9" ht="13" x14ac:dyDescent="0.25">
      <c r="A72" s="50" t="s">
        <v>15</v>
      </c>
      <c r="B72" s="553" t="s">
        <v>121</v>
      </c>
      <c r="C72" s="553"/>
      <c r="D72" s="553"/>
      <c r="E72" s="553"/>
      <c r="F72" s="553"/>
      <c r="G72" s="553"/>
      <c r="H72" s="32">
        <v>0.2</v>
      </c>
      <c r="I72" s="49">
        <f>I44*20%</f>
        <v>147.60400000000001</v>
      </c>
    </row>
    <row r="73" spans="1:9" ht="13" x14ac:dyDescent="0.25">
      <c r="A73" s="50" t="s">
        <v>13</v>
      </c>
      <c r="B73" s="553" t="s">
        <v>120</v>
      </c>
      <c r="C73" s="553"/>
      <c r="D73" s="553"/>
      <c r="E73" s="553"/>
      <c r="F73" s="553"/>
      <c r="G73" s="553"/>
      <c r="H73" s="32">
        <v>1.4999999999999999E-2</v>
      </c>
      <c r="I73" s="49">
        <f>I44*1.5%</f>
        <v>11.0703</v>
      </c>
    </row>
    <row r="74" spans="1:9" ht="13" x14ac:dyDescent="0.25">
      <c r="A74" s="50" t="s">
        <v>12</v>
      </c>
      <c r="B74" s="553" t="s">
        <v>119</v>
      </c>
      <c r="C74" s="553"/>
      <c r="D74" s="553"/>
      <c r="E74" s="553"/>
      <c r="F74" s="553"/>
      <c r="G74" s="553"/>
      <c r="H74" s="32">
        <v>0.01</v>
      </c>
      <c r="I74" s="49">
        <f>I44*1%</f>
        <v>7.3802000000000003</v>
      </c>
    </row>
    <row r="75" spans="1:9" ht="13" x14ac:dyDescent="0.25">
      <c r="A75" s="50" t="s">
        <v>35</v>
      </c>
      <c r="B75" s="553" t="s">
        <v>118</v>
      </c>
      <c r="C75" s="553"/>
      <c r="D75" s="553"/>
      <c r="E75" s="553"/>
      <c r="F75" s="553"/>
      <c r="G75" s="553"/>
      <c r="H75" s="32">
        <v>2E-3</v>
      </c>
      <c r="I75" s="49">
        <f>I44*0.2%</f>
        <v>1.47604</v>
      </c>
    </row>
    <row r="76" spans="1:9" ht="13" x14ac:dyDescent="0.25">
      <c r="A76" s="50" t="s">
        <v>32</v>
      </c>
      <c r="B76" s="553" t="s">
        <v>117</v>
      </c>
      <c r="C76" s="553"/>
      <c r="D76" s="553"/>
      <c r="E76" s="553"/>
      <c r="F76" s="553"/>
      <c r="G76" s="553"/>
      <c r="H76" s="32">
        <v>2.5000000000000001E-2</v>
      </c>
      <c r="I76" s="49">
        <f>I44*2.5%</f>
        <v>18.450500000000002</v>
      </c>
    </row>
    <row r="77" spans="1:9" ht="13" x14ac:dyDescent="0.25">
      <c r="A77" s="50" t="s">
        <v>81</v>
      </c>
      <c r="B77" s="553" t="s">
        <v>116</v>
      </c>
      <c r="C77" s="553"/>
      <c r="D77" s="553"/>
      <c r="E77" s="553"/>
      <c r="F77" s="553"/>
      <c r="G77" s="553"/>
      <c r="H77" s="32">
        <v>0.08</v>
      </c>
      <c r="I77" s="49">
        <f>I44*8%</f>
        <v>59.041600000000003</v>
      </c>
    </row>
    <row r="78" spans="1:9" ht="13" x14ac:dyDescent="0.25">
      <c r="A78" s="50" t="s">
        <v>79</v>
      </c>
      <c r="B78" s="553" t="s">
        <v>115</v>
      </c>
      <c r="C78" s="553"/>
      <c r="D78" s="553"/>
      <c r="E78" s="553"/>
      <c r="F78" s="553"/>
      <c r="G78" s="553"/>
      <c r="H78" s="32">
        <v>0.03</v>
      </c>
      <c r="I78" s="49">
        <f>I44*3%</f>
        <v>22.140599999999999</v>
      </c>
    </row>
    <row r="79" spans="1:9" ht="13" x14ac:dyDescent="0.25">
      <c r="A79" s="50" t="s">
        <v>114</v>
      </c>
      <c r="B79" s="553" t="s">
        <v>113</v>
      </c>
      <c r="C79" s="553"/>
      <c r="D79" s="553"/>
      <c r="E79" s="553"/>
      <c r="F79" s="553"/>
      <c r="G79" s="553"/>
      <c r="H79" s="32">
        <v>6.0000000000000001E-3</v>
      </c>
      <c r="I79" s="49">
        <f>I44*0.6%</f>
        <v>4.4281199999999998</v>
      </c>
    </row>
    <row r="80" spans="1:9" ht="13" x14ac:dyDescent="0.25">
      <c r="A80" s="578" t="s">
        <v>47</v>
      </c>
      <c r="B80" s="578"/>
      <c r="C80" s="578"/>
      <c r="D80" s="578"/>
      <c r="E80" s="578"/>
      <c r="F80" s="578"/>
      <c r="G80" s="578"/>
      <c r="H80" s="32">
        <f>SUM(H72:H79)</f>
        <v>0.3680000000000001</v>
      </c>
      <c r="I80" s="25">
        <f>SUM(I72:I79)</f>
        <v>271.59136000000001</v>
      </c>
    </row>
    <row r="81" spans="1:9" ht="13" x14ac:dyDescent="0.25">
      <c r="A81" s="188"/>
      <c r="B81" s="47"/>
      <c r="C81" s="47"/>
      <c r="D81" s="47"/>
      <c r="E81" s="47"/>
      <c r="F81" s="47"/>
      <c r="G81" s="47"/>
      <c r="H81" s="46"/>
      <c r="I81" s="45"/>
    </row>
    <row r="82" spans="1:9" ht="13" x14ac:dyDescent="0.25">
      <c r="A82" s="553" t="s">
        <v>112</v>
      </c>
      <c r="B82" s="553"/>
      <c r="C82" s="553"/>
      <c r="D82" s="553"/>
      <c r="E82" s="553"/>
      <c r="F82" s="553"/>
      <c r="G82" s="553"/>
      <c r="H82" s="553"/>
      <c r="I82" s="553"/>
    </row>
    <row r="83" spans="1:9" ht="13" x14ac:dyDescent="0.25">
      <c r="A83" s="560"/>
      <c r="B83" s="560"/>
      <c r="C83" s="560"/>
      <c r="D83" s="560"/>
      <c r="E83" s="560"/>
      <c r="F83" s="560"/>
      <c r="G83" s="560"/>
      <c r="H83" s="560"/>
      <c r="I83" s="560"/>
    </row>
    <row r="84" spans="1:9" ht="14" x14ac:dyDescent="0.25">
      <c r="A84" s="554" t="s">
        <v>111</v>
      </c>
      <c r="B84" s="554"/>
      <c r="C84" s="554"/>
      <c r="D84" s="554"/>
      <c r="E84" s="554"/>
      <c r="F84" s="554"/>
      <c r="G84" s="554"/>
      <c r="H84" s="554"/>
      <c r="I84" s="554"/>
    </row>
    <row r="85" spans="1:9" ht="14" x14ac:dyDescent="0.25">
      <c r="A85" s="191" t="s">
        <v>74</v>
      </c>
      <c r="B85" s="554" t="s">
        <v>110</v>
      </c>
      <c r="C85" s="554"/>
      <c r="D85" s="554"/>
      <c r="E85" s="554"/>
      <c r="F85" s="554"/>
      <c r="G85" s="554"/>
      <c r="H85" s="554"/>
      <c r="I85" s="191" t="s">
        <v>16</v>
      </c>
    </row>
    <row r="86" spans="1:9" ht="13" x14ac:dyDescent="0.25">
      <c r="A86" s="185" t="s">
        <v>15</v>
      </c>
      <c r="B86" s="553" t="s">
        <v>109</v>
      </c>
      <c r="C86" s="553"/>
      <c r="D86" s="553"/>
      <c r="E86" s="553"/>
      <c r="F86" s="553"/>
      <c r="G86" s="553"/>
      <c r="H86" s="553"/>
      <c r="I86" s="25">
        <f>I44*8.33%</f>
        <v>61.477066000000001</v>
      </c>
    </row>
    <row r="87" spans="1:9" ht="13" x14ac:dyDescent="0.25">
      <c r="A87" s="185" t="s">
        <v>13</v>
      </c>
      <c r="B87" s="553" t="s">
        <v>108</v>
      </c>
      <c r="C87" s="553"/>
      <c r="D87" s="553"/>
      <c r="E87" s="553"/>
      <c r="F87" s="553"/>
      <c r="G87" s="553"/>
      <c r="H87" s="553"/>
      <c r="I87" s="44">
        <f>I44*2.78%</f>
        <v>20.516955999999997</v>
      </c>
    </row>
    <row r="88" spans="1:9" ht="13" x14ac:dyDescent="0.25">
      <c r="A88" s="578" t="s">
        <v>80</v>
      </c>
      <c r="B88" s="578"/>
      <c r="C88" s="578"/>
      <c r="D88" s="578"/>
      <c r="E88" s="578"/>
      <c r="F88" s="578"/>
      <c r="G88" s="578"/>
      <c r="H88" s="578"/>
      <c r="I88" s="44">
        <f>SUM(I86:I87)</f>
        <v>81.994022000000001</v>
      </c>
    </row>
    <row r="89" spans="1:9" ht="13" x14ac:dyDescent="0.25">
      <c r="A89" s="185" t="s">
        <v>12</v>
      </c>
      <c r="B89" s="553" t="s">
        <v>107</v>
      </c>
      <c r="C89" s="553"/>
      <c r="D89" s="553"/>
      <c r="E89" s="553"/>
      <c r="F89" s="553"/>
      <c r="G89" s="553"/>
      <c r="H89" s="553"/>
      <c r="I89" s="189">
        <f>ROUND(H80*I88,2)</f>
        <v>30.17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44">
        <f>SUM(I88:I89)</f>
        <v>112.164022</v>
      </c>
    </row>
    <row r="91" spans="1:9" ht="13" x14ac:dyDescent="0.25">
      <c r="A91" s="580"/>
      <c r="B91" s="580"/>
      <c r="C91" s="580"/>
      <c r="D91" s="580"/>
      <c r="E91" s="580"/>
      <c r="F91" s="580"/>
      <c r="G91" s="580"/>
      <c r="H91" s="580"/>
      <c r="I91" s="580"/>
    </row>
    <row r="92" spans="1:9" ht="14" x14ac:dyDescent="0.25">
      <c r="A92" s="554" t="s">
        <v>106</v>
      </c>
      <c r="B92" s="554"/>
      <c r="C92" s="554"/>
      <c r="D92" s="554"/>
      <c r="E92" s="554"/>
      <c r="F92" s="554"/>
      <c r="G92" s="554"/>
      <c r="H92" s="554"/>
      <c r="I92" s="554"/>
    </row>
    <row r="93" spans="1:9" ht="14" x14ac:dyDescent="0.25">
      <c r="A93" s="191" t="s">
        <v>72</v>
      </c>
      <c r="B93" s="581" t="s">
        <v>105</v>
      </c>
      <c r="C93" s="581"/>
      <c r="D93" s="581"/>
      <c r="E93" s="581"/>
      <c r="F93" s="581"/>
      <c r="G93" s="581"/>
      <c r="H93" s="581"/>
      <c r="I93" s="191" t="s">
        <v>16</v>
      </c>
    </row>
    <row r="94" spans="1:9" ht="13" x14ac:dyDescent="0.25">
      <c r="A94" s="185" t="s">
        <v>15</v>
      </c>
      <c r="B94" s="553" t="s">
        <v>105</v>
      </c>
      <c r="C94" s="553"/>
      <c r="D94" s="553"/>
      <c r="E94" s="553"/>
      <c r="F94" s="553"/>
      <c r="G94" s="553"/>
      <c r="H94" s="553"/>
      <c r="I94" s="71">
        <f xml:space="preserve"> I44*0.07%</f>
        <v>0.51661400000000002</v>
      </c>
    </row>
    <row r="95" spans="1:9" ht="13" x14ac:dyDescent="0.25">
      <c r="A95" s="185" t="s">
        <v>13</v>
      </c>
      <c r="B95" s="553" t="s">
        <v>103</v>
      </c>
      <c r="C95" s="553"/>
      <c r="D95" s="553"/>
      <c r="E95" s="553"/>
      <c r="F95" s="553"/>
      <c r="G95" s="553"/>
      <c r="H95" s="553"/>
      <c r="I95" s="25">
        <f>ROUND(H80*I94,2)</f>
        <v>0.19</v>
      </c>
    </row>
    <row r="96" spans="1:9" ht="13" x14ac:dyDescent="0.25">
      <c r="A96" s="578" t="s">
        <v>47</v>
      </c>
      <c r="B96" s="578"/>
      <c r="C96" s="578"/>
      <c r="D96" s="578"/>
      <c r="E96" s="578"/>
      <c r="F96" s="578"/>
      <c r="G96" s="578"/>
      <c r="H96" s="578"/>
      <c r="I96" s="25">
        <f>SUM(I94:I95)</f>
        <v>0.70661400000000008</v>
      </c>
    </row>
    <row r="97" spans="1:9" ht="14" x14ac:dyDescent="0.25">
      <c r="A97" s="581" t="s">
        <v>102</v>
      </c>
      <c r="B97" s="581"/>
      <c r="C97" s="581"/>
      <c r="D97" s="581"/>
      <c r="E97" s="581"/>
      <c r="F97" s="581"/>
      <c r="G97" s="581"/>
      <c r="H97" s="581"/>
      <c r="I97" s="581"/>
    </row>
    <row r="98" spans="1:9" ht="14" x14ac:dyDescent="0.25">
      <c r="A98" s="191" t="s">
        <v>70</v>
      </c>
      <c r="B98" s="581" t="s">
        <v>101</v>
      </c>
      <c r="C98" s="581"/>
      <c r="D98" s="581"/>
      <c r="E98" s="581"/>
      <c r="F98" s="581"/>
      <c r="G98" s="581"/>
      <c r="H98" s="581"/>
      <c r="I98" s="191" t="s">
        <v>16</v>
      </c>
    </row>
    <row r="99" spans="1:9" ht="13" x14ac:dyDescent="0.25">
      <c r="A99" s="185" t="s">
        <v>15</v>
      </c>
      <c r="B99" s="577" t="s">
        <v>100</v>
      </c>
      <c r="C99" s="577"/>
      <c r="D99" s="577"/>
      <c r="E99" s="577"/>
      <c r="F99" s="577"/>
      <c r="G99" s="577"/>
      <c r="H99" s="577"/>
      <c r="I99" s="72">
        <f>I44*0.42%</f>
        <v>3.0996839999999999</v>
      </c>
    </row>
    <row r="100" spans="1:9" ht="13" x14ac:dyDescent="0.25">
      <c r="A100" s="185" t="s">
        <v>13</v>
      </c>
      <c r="B100" s="577" t="s">
        <v>99</v>
      </c>
      <c r="C100" s="577"/>
      <c r="D100" s="577"/>
      <c r="E100" s="577"/>
      <c r="F100" s="577"/>
      <c r="G100" s="577"/>
      <c r="H100" s="577"/>
      <c r="I100" s="25">
        <f>I44*0.03%</f>
        <v>0.22140599999999996</v>
      </c>
    </row>
    <row r="101" spans="1:9" ht="13" x14ac:dyDescent="0.25">
      <c r="A101" s="185" t="s">
        <v>98</v>
      </c>
      <c r="B101" s="577" t="s">
        <v>97</v>
      </c>
      <c r="C101" s="577"/>
      <c r="D101" s="577"/>
      <c r="E101" s="577"/>
      <c r="F101" s="577"/>
      <c r="G101" s="577"/>
      <c r="H101" s="577"/>
      <c r="I101" s="25">
        <f>ROUND((0.08*0.4*0.05)*I44,2)</f>
        <v>1.18</v>
      </c>
    </row>
    <row r="102" spans="1:9" ht="13" x14ac:dyDescent="0.25">
      <c r="A102" s="185" t="s">
        <v>96</v>
      </c>
      <c r="B102" s="553" t="s">
        <v>95</v>
      </c>
      <c r="C102" s="553"/>
      <c r="D102" s="553"/>
      <c r="E102" s="553"/>
      <c r="F102" s="553"/>
      <c r="G102" s="553"/>
      <c r="H102" s="553"/>
      <c r="I102" s="71">
        <f>ROUND((1*0.08*0.1*0.05)*I44,2)</f>
        <v>0.3</v>
      </c>
    </row>
    <row r="103" spans="1:9" ht="13" x14ac:dyDescent="0.25">
      <c r="A103" s="185" t="s">
        <v>35</v>
      </c>
      <c r="B103" s="553" t="s">
        <v>190</v>
      </c>
      <c r="C103" s="553"/>
      <c r="D103" s="553"/>
      <c r="E103" s="553"/>
      <c r="F103" s="553"/>
      <c r="G103" s="553"/>
      <c r="H103" s="553"/>
      <c r="I103" s="25">
        <f xml:space="preserve"> I44*1.94%</f>
        <v>14.317588000000001</v>
      </c>
    </row>
    <row r="104" spans="1:9" ht="13" x14ac:dyDescent="0.25">
      <c r="A104" s="185" t="s">
        <v>32</v>
      </c>
      <c r="B104" s="577" t="s">
        <v>93</v>
      </c>
      <c r="C104" s="577"/>
      <c r="D104" s="577"/>
      <c r="E104" s="577"/>
      <c r="F104" s="577"/>
      <c r="G104" s="577"/>
      <c r="H104" s="577"/>
      <c r="I104" s="25">
        <f>I103*36.8%</f>
        <v>5.2688723839999998</v>
      </c>
    </row>
    <row r="105" spans="1:9" ht="13" x14ac:dyDescent="0.25">
      <c r="A105" s="185" t="s">
        <v>92</v>
      </c>
      <c r="B105" s="577" t="s">
        <v>91</v>
      </c>
      <c r="C105" s="577"/>
      <c r="D105" s="577"/>
      <c r="E105" s="577"/>
      <c r="F105" s="577"/>
      <c r="G105" s="577"/>
      <c r="H105" s="577"/>
      <c r="I105" s="25">
        <f>ROUND(1*0.08*0.4*I44,2)</f>
        <v>23.62</v>
      </c>
    </row>
    <row r="106" spans="1:9" ht="13" x14ac:dyDescent="0.25">
      <c r="A106" s="185" t="s">
        <v>90</v>
      </c>
      <c r="B106" s="553" t="s">
        <v>89</v>
      </c>
      <c r="C106" s="553"/>
      <c r="D106" s="553"/>
      <c r="E106" s="553"/>
      <c r="F106" s="553"/>
      <c r="G106" s="553"/>
      <c r="H106" s="553"/>
      <c r="I106" s="25">
        <f>ROUND(1*0.08*0.1*I44,2)</f>
        <v>5.9</v>
      </c>
    </row>
    <row r="107" spans="1:9" ht="13" x14ac:dyDescent="0.25">
      <c r="A107" s="578" t="s">
        <v>47</v>
      </c>
      <c r="B107" s="578"/>
      <c r="C107" s="578"/>
      <c r="D107" s="578"/>
      <c r="E107" s="578"/>
      <c r="F107" s="578"/>
      <c r="G107" s="578"/>
      <c r="H107" s="578"/>
      <c r="I107" s="25">
        <f>SUM(I99:I106)</f>
        <v>53.907550383999997</v>
      </c>
    </row>
    <row r="108" spans="1:9" ht="14" x14ac:dyDescent="0.25">
      <c r="A108" s="554" t="s">
        <v>88</v>
      </c>
      <c r="B108" s="554"/>
      <c r="C108" s="554"/>
      <c r="D108" s="554"/>
      <c r="E108" s="554"/>
      <c r="F108" s="554"/>
      <c r="G108" s="554"/>
      <c r="H108" s="554"/>
      <c r="I108" s="554"/>
    </row>
    <row r="109" spans="1:9" ht="14" x14ac:dyDescent="0.3">
      <c r="A109" s="41" t="s">
        <v>68</v>
      </c>
      <c r="B109" s="581" t="s">
        <v>87</v>
      </c>
      <c r="C109" s="581"/>
      <c r="D109" s="581"/>
      <c r="E109" s="581"/>
      <c r="F109" s="581"/>
      <c r="G109" s="581"/>
      <c r="H109" s="581"/>
      <c r="I109" s="41" t="s">
        <v>16</v>
      </c>
    </row>
    <row r="110" spans="1:9" ht="13" x14ac:dyDescent="0.3">
      <c r="A110" s="196" t="s">
        <v>15</v>
      </c>
      <c r="B110" s="577" t="s">
        <v>86</v>
      </c>
      <c r="C110" s="577"/>
      <c r="D110" s="577"/>
      <c r="E110" s="577"/>
      <c r="F110" s="577"/>
      <c r="G110" s="577"/>
      <c r="H110" s="577"/>
      <c r="I110" s="25">
        <f>I44*8.33%</f>
        <v>61.477066000000001</v>
      </c>
    </row>
    <row r="111" spans="1:9" ht="13" x14ac:dyDescent="0.3">
      <c r="A111" s="196" t="s">
        <v>13</v>
      </c>
      <c r="B111" s="577" t="s">
        <v>191</v>
      </c>
      <c r="C111" s="577"/>
      <c r="D111" s="577"/>
      <c r="E111" s="577"/>
      <c r="F111" s="577"/>
      <c r="G111" s="577"/>
      <c r="H111" s="577"/>
      <c r="I111" s="40">
        <f>I44*1%</f>
        <v>7.3802000000000003</v>
      </c>
    </row>
    <row r="112" spans="1:9" ht="13" x14ac:dyDescent="0.3">
      <c r="A112" s="196" t="s">
        <v>12</v>
      </c>
      <c r="B112" s="577" t="s">
        <v>180</v>
      </c>
      <c r="C112" s="577"/>
      <c r="D112" s="577"/>
      <c r="E112" s="577"/>
      <c r="F112" s="577"/>
      <c r="G112" s="577"/>
      <c r="H112" s="577"/>
      <c r="I112" s="40">
        <f>I44*0.02%</f>
        <v>0.14760400000000001</v>
      </c>
    </row>
    <row r="113" spans="1:9" ht="13" x14ac:dyDescent="0.3">
      <c r="A113" s="196" t="s">
        <v>35</v>
      </c>
      <c r="B113" s="577" t="s">
        <v>192</v>
      </c>
      <c r="C113" s="577"/>
      <c r="D113" s="577"/>
      <c r="E113" s="577"/>
      <c r="F113" s="577"/>
      <c r="G113" s="577"/>
      <c r="H113" s="577"/>
      <c r="I113" s="40">
        <f>I44*0.05%</f>
        <v>0.36901</v>
      </c>
    </row>
    <row r="114" spans="1:9" ht="13" x14ac:dyDescent="0.3">
      <c r="A114" s="196" t="s">
        <v>32</v>
      </c>
      <c r="B114" s="577" t="s">
        <v>193</v>
      </c>
      <c r="C114" s="577"/>
      <c r="D114" s="577"/>
      <c r="E114" s="577"/>
      <c r="F114" s="577"/>
      <c r="G114" s="577"/>
      <c r="H114" s="577"/>
      <c r="I114" s="37">
        <f>I44*0.28%</f>
        <v>2.0664560000000001</v>
      </c>
    </row>
    <row r="115" spans="1:9" ht="13" x14ac:dyDescent="0.3">
      <c r="A115" s="196" t="s">
        <v>81</v>
      </c>
      <c r="B115" s="577" t="s">
        <v>65</v>
      </c>
      <c r="C115" s="577"/>
      <c r="D115" s="577"/>
      <c r="E115" s="577"/>
      <c r="F115" s="577"/>
      <c r="G115" s="577"/>
      <c r="H115" s="577"/>
      <c r="I115" s="37"/>
    </row>
    <row r="116" spans="1:9" ht="13" x14ac:dyDescent="0.3">
      <c r="A116" s="578" t="s">
        <v>80</v>
      </c>
      <c r="B116" s="578"/>
      <c r="C116" s="578"/>
      <c r="D116" s="578"/>
      <c r="E116" s="578"/>
      <c r="F116" s="578"/>
      <c r="G116" s="578"/>
      <c r="H116" s="578"/>
      <c r="I116" s="37">
        <f>SUM(I110:I115)</f>
        <v>71.440336000000002</v>
      </c>
    </row>
    <row r="117" spans="1:9" ht="13" x14ac:dyDescent="0.3">
      <c r="A117" s="195" t="s">
        <v>79</v>
      </c>
      <c r="B117" s="577" t="s">
        <v>78</v>
      </c>
      <c r="C117" s="577"/>
      <c r="D117" s="577"/>
      <c r="E117" s="577"/>
      <c r="F117" s="577"/>
      <c r="G117" s="577"/>
      <c r="H117" s="577"/>
      <c r="I117" s="37">
        <f>ROUND(H80*I116,2)</f>
        <v>26.29</v>
      </c>
    </row>
    <row r="118" spans="1:9" ht="13" x14ac:dyDescent="0.25">
      <c r="A118" s="578" t="s">
        <v>47</v>
      </c>
      <c r="B118" s="578"/>
      <c r="C118" s="578"/>
      <c r="D118" s="578"/>
      <c r="E118" s="578"/>
      <c r="F118" s="578"/>
      <c r="G118" s="578"/>
      <c r="H118" s="578"/>
      <c r="I118" s="25">
        <f>SUM(I116:I117)</f>
        <v>97.730335999999994</v>
      </c>
    </row>
    <row r="119" spans="1:9" ht="14" x14ac:dyDescent="0.25">
      <c r="A119" s="581" t="s">
        <v>77</v>
      </c>
      <c r="B119" s="581"/>
      <c r="C119" s="581"/>
      <c r="D119" s="581"/>
      <c r="E119" s="581"/>
      <c r="F119" s="581"/>
      <c r="G119" s="581"/>
      <c r="H119" s="581"/>
      <c r="I119" s="581"/>
    </row>
    <row r="120" spans="1:9" ht="14" x14ac:dyDescent="0.25">
      <c r="A120" s="191">
        <v>4</v>
      </c>
      <c r="B120" s="554" t="s">
        <v>34</v>
      </c>
      <c r="C120" s="554"/>
      <c r="D120" s="554"/>
      <c r="E120" s="554"/>
      <c r="F120" s="554"/>
      <c r="G120" s="554"/>
      <c r="H120" s="554"/>
      <c r="I120" s="191" t="s">
        <v>16</v>
      </c>
    </row>
    <row r="121" spans="1:9" ht="13" x14ac:dyDescent="0.25">
      <c r="A121" s="185" t="s">
        <v>76</v>
      </c>
      <c r="B121" s="553" t="s">
        <v>75</v>
      </c>
      <c r="C121" s="553"/>
      <c r="D121" s="553"/>
      <c r="E121" s="553"/>
      <c r="F121" s="553"/>
      <c r="G121" s="553"/>
      <c r="H121" s="553"/>
      <c r="I121" s="25">
        <f>I80</f>
        <v>271.59136000000001</v>
      </c>
    </row>
    <row r="122" spans="1:9" ht="13" x14ac:dyDescent="0.25">
      <c r="A122" s="185" t="s">
        <v>74</v>
      </c>
      <c r="B122" s="553" t="s">
        <v>73</v>
      </c>
      <c r="C122" s="553"/>
      <c r="D122" s="553"/>
      <c r="E122" s="553"/>
      <c r="F122" s="553"/>
      <c r="G122" s="553"/>
      <c r="H122" s="553"/>
      <c r="I122" s="25">
        <f>I90</f>
        <v>112.164022</v>
      </c>
    </row>
    <row r="123" spans="1:9" ht="13" x14ac:dyDescent="0.25">
      <c r="A123" s="185" t="s">
        <v>72</v>
      </c>
      <c r="B123" s="553" t="s">
        <v>71</v>
      </c>
      <c r="C123" s="553"/>
      <c r="D123" s="553"/>
      <c r="E123" s="553"/>
      <c r="F123" s="553"/>
      <c r="G123" s="553"/>
      <c r="H123" s="553"/>
      <c r="I123" s="25">
        <f>I96</f>
        <v>0.70661400000000008</v>
      </c>
    </row>
    <row r="124" spans="1:9" ht="13" x14ac:dyDescent="0.25">
      <c r="A124" s="185" t="s">
        <v>70</v>
      </c>
      <c r="B124" s="553" t="s">
        <v>69</v>
      </c>
      <c r="C124" s="553"/>
      <c r="D124" s="553"/>
      <c r="E124" s="553"/>
      <c r="F124" s="553"/>
      <c r="G124" s="553"/>
      <c r="H124" s="553"/>
      <c r="I124" s="25">
        <f>I107</f>
        <v>53.907550383999997</v>
      </c>
    </row>
    <row r="125" spans="1:9" ht="13" x14ac:dyDescent="0.25">
      <c r="A125" s="185" t="s">
        <v>68</v>
      </c>
      <c r="B125" s="553" t="s">
        <v>67</v>
      </c>
      <c r="C125" s="553"/>
      <c r="D125" s="553"/>
      <c r="E125" s="553"/>
      <c r="F125" s="553"/>
      <c r="G125" s="553"/>
      <c r="H125" s="553"/>
      <c r="I125" s="25">
        <f>I118</f>
        <v>97.730335999999994</v>
      </c>
    </row>
    <row r="126" spans="1:9" ht="13" x14ac:dyDescent="0.25">
      <c r="A126" s="185" t="s">
        <v>66</v>
      </c>
      <c r="B126" s="553" t="s">
        <v>65</v>
      </c>
      <c r="C126" s="553"/>
      <c r="D126" s="553"/>
      <c r="E126" s="553"/>
      <c r="F126" s="553"/>
      <c r="G126" s="553"/>
      <c r="H126" s="553"/>
      <c r="I126" s="25"/>
    </row>
    <row r="127" spans="1:9" ht="13" x14ac:dyDescent="0.25">
      <c r="A127" s="578" t="s">
        <v>47</v>
      </c>
      <c r="B127" s="578"/>
      <c r="C127" s="578"/>
      <c r="D127" s="578"/>
      <c r="E127" s="578"/>
      <c r="F127" s="578"/>
      <c r="G127" s="578"/>
      <c r="H127" s="578"/>
      <c r="I127" s="25">
        <f>SUM(I121:I126)</f>
        <v>536.09988238400001</v>
      </c>
    </row>
    <row r="128" spans="1:9" ht="13" x14ac:dyDescent="0.25">
      <c r="A128" s="560" t="s">
        <v>64</v>
      </c>
      <c r="B128" s="560"/>
      <c r="C128" s="560"/>
      <c r="D128" s="560"/>
      <c r="E128" s="560"/>
      <c r="F128" s="560"/>
      <c r="G128" s="560"/>
      <c r="H128" s="560"/>
      <c r="I128" s="560"/>
    </row>
    <row r="129" spans="1:9" ht="14" x14ac:dyDescent="0.25">
      <c r="A129" s="191">
        <v>5</v>
      </c>
      <c r="B129" s="581" t="s">
        <v>63</v>
      </c>
      <c r="C129" s="581"/>
      <c r="D129" s="581"/>
      <c r="E129" s="581"/>
      <c r="F129" s="581"/>
      <c r="G129" s="581"/>
      <c r="H129" s="191" t="s">
        <v>62</v>
      </c>
      <c r="I129" s="34" t="s">
        <v>16</v>
      </c>
    </row>
    <row r="130" spans="1:9" ht="13" x14ac:dyDescent="0.25">
      <c r="A130" s="624" t="s">
        <v>61</v>
      </c>
      <c r="B130" s="624"/>
      <c r="C130" s="624"/>
      <c r="D130" s="624"/>
      <c r="E130" s="624"/>
      <c r="F130" s="624"/>
      <c r="G130" s="624"/>
      <c r="H130" s="33" t="s">
        <v>49</v>
      </c>
      <c r="I130" s="23">
        <f>SUM(I44+I56+I66+I127)</f>
        <v>1554.899882384</v>
      </c>
    </row>
    <row r="131" spans="1:9" ht="13" x14ac:dyDescent="0.25">
      <c r="A131" s="185" t="s">
        <v>15</v>
      </c>
      <c r="B131" s="574" t="s">
        <v>60</v>
      </c>
      <c r="C131" s="622"/>
      <c r="D131" s="622"/>
      <c r="E131" s="622"/>
      <c r="F131" s="622"/>
      <c r="G131" s="623"/>
      <c r="H131" s="32">
        <v>0.22559999999999999</v>
      </c>
      <c r="I131" s="25">
        <v>350.8</v>
      </c>
    </row>
    <row r="132" spans="1:9" ht="13" x14ac:dyDescent="0.25">
      <c r="A132" s="624" t="s">
        <v>59</v>
      </c>
      <c r="B132" s="624"/>
      <c r="C132" s="624"/>
      <c r="D132" s="624"/>
      <c r="E132" s="624"/>
      <c r="F132" s="624"/>
      <c r="G132" s="624"/>
      <c r="H132" s="31" t="s">
        <v>49</v>
      </c>
      <c r="I132" s="23">
        <f>SUM(I44+I56+I66+I127+I131)</f>
        <v>1905.6998823839999</v>
      </c>
    </row>
    <row r="133" spans="1:9" ht="13" x14ac:dyDescent="0.25">
      <c r="A133" s="185" t="s">
        <v>13</v>
      </c>
      <c r="B133" s="574" t="s">
        <v>58</v>
      </c>
      <c r="C133" s="622"/>
      <c r="D133" s="622"/>
      <c r="E133" s="622"/>
      <c r="F133" s="622"/>
      <c r="G133" s="623"/>
      <c r="H133" s="32">
        <v>5.4600000000000003E-2</v>
      </c>
      <c r="I133" s="25">
        <v>104</v>
      </c>
    </row>
    <row r="134" spans="1:9" ht="13" x14ac:dyDescent="0.25">
      <c r="A134" s="624" t="s">
        <v>57</v>
      </c>
      <c r="B134" s="624"/>
      <c r="C134" s="624"/>
      <c r="D134" s="624"/>
      <c r="E134" s="624"/>
      <c r="F134" s="624"/>
      <c r="G134" s="624"/>
      <c r="H134" s="31" t="s">
        <v>49</v>
      </c>
      <c r="I134" s="23">
        <f>SUM(I44+I56+I66+I127+I131+I133)</f>
        <v>2009.6998823839999</v>
      </c>
    </row>
    <row r="135" spans="1:9" ht="13" x14ac:dyDescent="0.25">
      <c r="A135" s="185" t="s">
        <v>12</v>
      </c>
      <c r="B135" s="577" t="s">
        <v>56</v>
      </c>
      <c r="C135" s="577"/>
      <c r="D135" s="577"/>
      <c r="E135" s="577"/>
      <c r="F135" s="577"/>
      <c r="G135" s="577"/>
      <c r="H135" s="30" t="s">
        <v>49</v>
      </c>
      <c r="I135" s="28"/>
    </row>
    <row r="136" spans="1:9" ht="13" x14ac:dyDescent="0.25">
      <c r="A136" s="185"/>
      <c r="B136" s="577" t="s">
        <v>55</v>
      </c>
      <c r="C136" s="577"/>
      <c r="D136" s="577"/>
      <c r="E136" s="577"/>
      <c r="F136" s="577"/>
      <c r="G136" s="577"/>
      <c r="H136" s="30" t="s">
        <v>49</v>
      </c>
      <c r="I136" s="28" t="s">
        <v>49</v>
      </c>
    </row>
    <row r="137" spans="1:9" ht="13" x14ac:dyDescent="0.25">
      <c r="A137" s="185"/>
      <c r="B137" s="625" t="s">
        <v>263</v>
      </c>
      <c r="C137" s="583"/>
      <c r="D137" s="583"/>
      <c r="E137" s="583"/>
      <c r="F137" s="583"/>
      <c r="G137" s="583"/>
      <c r="H137" s="26">
        <v>0.03</v>
      </c>
      <c r="I137" s="25">
        <f>I160*H137</f>
        <v>66</v>
      </c>
    </row>
    <row r="138" spans="1:9" ht="13" x14ac:dyDescent="0.25">
      <c r="A138" s="185"/>
      <c r="B138" s="625" t="s">
        <v>264</v>
      </c>
      <c r="C138" s="583"/>
      <c r="D138" s="583"/>
      <c r="E138" s="583"/>
      <c r="F138" s="583"/>
      <c r="G138" s="583"/>
      <c r="H138" s="26">
        <v>6.4999999999999997E-3</v>
      </c>
      <c r="I138" s="25">
        <f>I160*H138</f>
        <v>14.299999999999999</v>
      </c>
    </row>
    <row r="139" spans="1:9" ht="13" x14ac:dyDescent="0.25">
      <c r="A139" s="185"/>
      <c r="B139" s="582" t="s">
        <v>265</v>
      </c>
      <c r="C139" s="582"/>
      <c r="D139" s="582"/>
      <c r="E139" s="582"/>
      <c r="F139" s="582"/>
      <c r="G139" s="582"/>
      <c r="H139" s="29"/>
      <c r="I139" s="28">
        <f>I160*H139</f>
        <v>0</v>
      </c>
    </row>
    <row r="140" spans="1:9" ht="13" x14ac:dyDescent="0.25">
      <c r="A140" s="185"/>
      <c r="B140" s="584" t="s">
        <v>51</v>
      </c>
      <c r="C140" s="584"/>
      <c r="D140" s="584"/>
      <c r="E140" s="584"/>
      <c r="F140" s="584"/>
      <c r="G140" s="584"/>
      <c r="H140" s="29" t="s">
        <v>49</v>
      </c>
      <c r="I140" s="28" t="s">
        <v>49</v>
      </c>
    </row>
    <row r="141" spans="1:9" ht="13" x14ac:dyDescent="0.25">
      <c r="A141" s="185"/>
      <c r="B141" s="573" t="s">
        <v>50</v>
      </c>
      <c r="C141" s="573"/>
      <c r="D141" s="573"/>
      <c r="E141" s="573"/>
      <c r="F141" s="573"/>
      <c r="G141" s="573"/>
      <c r="H141" s="29" t="s">
        <v>49</v>
      </c>
      <c r="I141" s="28" t="s">
        <v>49</v>
      </c>
    </row>
    <row r="142" spans="1:9" ht="13" x14ac:dyDescent="0.25">
      <c r="A142" s="185"/>
      <c r="B142" s="625" t="s">
        <v>228</v>
      </c>
      <c r="C142" s="583"/>
      <c r="D142" s="583"/>
      <c r="E142" s="583"/>
      <c r="F142" s="583"/>
      <c r="G142" s="583"/>
      <c r="H142" s="26">
        <v>0.05</v>
      </c>
      <c r="I142" s="25">
        <f>I160*H142</f>
        <v>110</v>
      </c>
    </row>
    <row r="143" spans="1:9" ht="13" x14ac:dyDescent="0.25">
      <c r="A143" s="578" t="s">
        <v>248</v>
      </c>
      <c r="B143" s="578"/>
      <c r="C143" s="578"/>
      <c r="D143" s="578"/>
      <c r="E143" s="578"/>
      <c r="F143" s="578"/>
      <c r="G143" s="578"/>
      <c r="H143" s="578"/>
      <c r="I143" s="25">
        <f>I145+I131+I133</f>
        <v>645.1</v>
      </c>
    </row>
    <row r="144" spans="1:9" ht="13" x14ac:dyDescent="0.25">
      <c r="A144" s="578"/>
      <c r="B144" s="578"/>
      <c r="C144" s="578"/>
      <c r="D144" s="578"/>
      <c r="E144" s="578"/>
      <c r="F144" s="578"/>
      <c r="G144" s="578"/>
      <c r="H144" s="578"/>
      <c r="I144" s="578"/>
    </row>
    <row r="145" spans="1:9" ht="13" x14ac:dyDescent="0.25">
      <c r="A145" s="589" t="s">
        <v>46</v>
      </c>
      <c r="B145" s="589"/>
      <c r="C145" s="589"/>
      <c r="D145" s="589"/>
      <c r="E145" s="589"/>
      <c r="F145" s="589"/>
      <c r="G145" s="589"/>
      <c r="H145" s="24">
        <f>SUM(H137:H142)</f>
        <v>8.6499999999999994E-2</v>
      </c>
      <c r="I145" s="23">
        <f>SUM(I137:I142)</f>
        <v>190.3</v>
      </c>
    </row>
    <row r="146" spans="1:9" x14ac:dyDescent="0.25">
      <c r="A146" s="590" t="s">
        <v>45</v>
      </c>
      <c r="B146" s="590"/>
      <c r="C146" s="591" t="s">
        <v>44</v>
      </c>
      <c r="D146" s="591"/>
      <c r="E146" s="591"/>
      <c r="F146" s="591"/>
      <c r="G146" s="591"/>
      <c r="H146" s="591"/>
      <c r="I146" s="591"/>
    </row>
    <row r="147" spans="1:9" x14ac:dyDescent="0.25">
      <c r="A147" s="590"/>
      <c r="B147" s="590"/>
      <c r="C147" s="592" t="s">
        <v>43</v>
      </c>
      <c r="D147" s="592"/>
      <c r="E147" s="592"/>
      <c r="F147" s="592"/>
      <c r="G147" s="592"/>
      <c r="H147" s="592"/>
      <c r="I147" s="592"/>
    </row>
    <row r="148" spans="1:9" x14ac:dyDescent="0.25">
      <c r="A148" s="590"/>
      <c r="B148" s="590"/>
      <c r="C148" s="593" t="s">
        <v>42</v>
      </c>
      <c r="D148" s="593"/>
      <c r="E148" s="593"/>
      <c r="F148" s="593"/>
      <c r="G148" s="593"/>
      <c r="H148" s="593"/>
      <c r="I148" s="593"/>
    </row>
    <row r="149" spans="1:9" x14ac:dyDescent="0.25">
      <c r="A149" s="585"/>
      <c r="B149" s="585"/>
      <c r="C149" s="585"/>
      <c r="D149" s="585"/>
      <c r="E149" s="585"/>
      <c r="F149" s="585"/>
      <c r="G149" s="585"/>
      <c r="H149" s="585"/>
      <c r="I149" s="585"/>
    </row>
    <row r="150" spans="1:9" ht="13" x14ac:dyDescent="0.25">
      <c r="A150" s="553" t="s">
        <v>41</v>
      </c>
      <c r="B150" s="553"/>
      <c r="C150" s="553"/>
      <c r="D150" s="553"/>
      <c r="E150" s="553"/>
      <c r="F150" s="553"/>
      <c r="G150" s="553"/>
      <c r="H150" s="553"/>
      <c r="I150" s="553"/>
    </row>
    <row r="151" spans="1:9" ht="13" x14ac:dyDescent="0.25">
      <c r="A151" s="578"/>
      <c r="B151" s="578"/>
      <c r="C151" s="578"/>
      <c r="D151" s="578"/>
      <c r="E151" s="578"/>
      <c r="F151" s="578"/>
      <c r="G151" s="578"/>
      <c r="H151" s="578"/>
      <c r="I151" s="578"/>
    </row>
    <row r="152" spans="1:9" ht="15.5" x14ac:dyDescent="0.25">
      <c r="A152" s="586" t="s">
        <v>40</v>
      </c>
      <c r="B152" s="586"/>
      <c r="C152" s="586"/>
      <c r="D152" s="586"/>
      <c r="E152" s="586"/>
      <c r="F152" s="586"/>
      <c r="G152" s="586"/>
      <c r="H152" s="586"/>
      <c r="I152" s="586"/>
    </row>
    <row r="153" spans="1:9" ht="14" x14ac:dyDescent="0.25">
      <c r="A153" s="587" t="s">
        <v>39</v>
      </c>
      <c r="B153" s="587"/>
      <c r="C153" s="587"/>
      <c r="D153" s="587"/>
      <c r="E153" s="587"/>
      <c r="F153" s="587"/>
      <c r="G153" s="587"/>
      <c r="H153" s="587"/>
      <c r="I153" s="190" t="s">
        <v>16</v>
      </c>
    </row>
    <row r="154" spans="1:9" ht="13" x14ac:dyDescent="0.25">
      <c r="A154" s="192" t="s">
        <v>15</v>
      </c>
      <c r="B154" s="588" t="s">
        <v>38</v>
      </c>
      <c r="C154" s="588"/>
      <c r="D154" s="588"/>
      <c r="E154" s="588"/>
      <c r="F154" s="588"/>
      <c r="G154" s="588"/>
      <c r="H154" s="588"/>
      <c r="I154" s="20">
        <f>I44</f>
        <v>738.02</v>
      </c>
    </row>
    <row r="155" spans="1:9" ht="13" x14ac:dyDescent="0.25">
      <c r="A155" s="192" t="s">
        <v>13</v>
      </c>
      <c r="B155" s="588" t="s">
        <v>37</v>
      </c>
      <c r="C155" s="588"/>
      <c r="D155" s="588"/>
      <c r="E155" s="588"/>
      <c r="F155" s="588"/>
      <c r="G155" s="588"/>
      <c r="H155" s="588"/>
      <c r="I155" s="20">
        <f>I56</f>
        <v>260.77999999999997</v>
      </c>
    </row>
    <row r="156" spans="1:9" ht="13" x14ac:dyDescent="0.25">
      <c r="A156" s="192" t="s">
        <v>12</v>
      </c>
      <c r="B156" s="588" t="s">
        <v>36</v>
      </c>
      <c r="C156" s="588"/>
      <c r="D156" s="588"/>
      <c r="E156" s="588"/>
      <c r="F156" s="588"/>
      <c r="G156" s="588"/>
      <c r="H156" s="588"/>
      <c r="I156" s="20">
        <f>I66</f>
        <v>20</v>
      </c>
    </row>
    <row r="157" spans="1:9" ht="13" x14ac:dyDescent="0.25">
      <c r="A157" s="192" t="s">
        <v>35</v>
      </c>
      <c r="B157" s="588" t="s">
        <v>34</v>
      </c>
      <c r="C157" s="588"/>
      <c r="D157" s="588"/>
      <c r="E157" s="588"/>
      <c r="F157" s="588"/>
      <c r="G157" s="588"/>
      <c r="H157" s="588"/>
      <c r="I157" s="20">
        <f>I127</f>
        <v>536.09988238400001</v>
      </c>
    </row>
    <row r="158" spans="1:9" ht="13" x14ac:dyDescent="0.25">
      <c r="A158" s="598" t="s">
        <v>33</v>
      </c>
      <c r="B158" s="598"/>
      <c r="C158" s="598"/>
      <c r="D158" s="598"/>
      <c r="E158" s="598"/>
      <c r="F158" s="598"/>
      <c r="G158" s="598"/>
      <c r="H158" s="598"/>
      <c r="I158" s="20">
        <f>SUM(I154:I157)</f>
        <v>1554.899882384</v>
      </c>
    </row>
    <row r="159" spans="1:9" ht="13" x14ac:dyDescent="0.25">
      <c r="A159" s="21" t="s">
        <v>32</v>
      </c>
      <c r="B159" s="588" t="s">
        <v>31</v>
      </c>
      <c r="C159" s="588"/>
      <c r="D159" s="588"/>
      <c r="E159" s="588"/>
      <c r="F159" s="588"/>
      <c r="G159" s="588"/>
      <c r="H159" s="588"/>
      <c r="I159" s="20">
        <f>I143</f>
        <v>645.1</v>
      </c>
    </row>
    <row r="160" spans="1:9" ht="13" x14ac:dyDescent="0.25">
      <c r="A160" s="598" t="s">
        <v>30</v>
      </c>
      <c r="B160" s="598"/>
      <c r="C160" s="598"/>
      <c r="D160" s="598"/>
      <c r="E160" s="598"/>
      <c r="F160" s="598"/>
      <c r="G160" s="598"/>
      <c r="H160" s="598"/>
      <c r="I160" s="20">
        <v>2200</v>
      </c>
    </row>
    <row r="161" spans="1:9" ht="14.5" x14ac:dyDescent="0.25">
      <c r="A161" s="594" t="s">
        <v>29</v>
      </c>
      <c r="B161" s="594"/>
      <c r="C161" s="594"/>
      <c r="D161" s="594"/>
      <c r="E161" s="594"/>
      <c r="F161" s="594"/>
      <c r="G161" s="594"/>
      <c r="H161" s="594"/>
      <c r="I161" s="594"/>
    </row>
    <row r="162" spans="1:9" ht="15.5" x14ac:dyDescent="0.25">
      <c r="A162" s="586" t="s">
        <v>28</v>
      </c>
      <c r="B162" s="586"/>
      <c r="C162" s="586"/>
      <c r="D162" s="586"/>
      <c r="E162" s="586"/>
      <c r="F162" s="586"/>
      <c r="G162" s="586"/>
      <c r="H162" s="586"/>
      <c r="I162" s="586"/>
    </row>
    <row r="163" spans="1:9" ht="69" x14ac:dyDescent="0.25">
      <c r="A163" s="595" t="s">
        <v>27</v>
      </c>
      <c r="B163" s="595"/>
      <c r="C163" s="580" t="s">
        <v>26</v>
      </c>
      <c r="D163" s="580"/>
      <c r="E163" s="19" t="s">
        <v>25</v>
      </c>
      <c r="F163" s="580" t="s">
        <v>24</v>
      </c>
      <c r="G163" s="580"/>
      <c r="H163" s="190" t="s">
        <v>23</v>
      </c>
      <c r="I163" s="190" t="s">
        <v>22</v>
      </c>
    </row>
    <row r="164" spans="1:9" x14ac:dyDescent="0.25">
      <c r="A164" s="621" t="s">
        <v>349</v>
      </c>
      <c r="B164" s="596"/>
      <c r="C164" s="619">
        <v>2200</v>
      </c>
      <c r="D164" s="597"/>
      <c r="E164" s="18">
        <v>1</v>
      </c>
      <c r="F164" s="619">
        <v>2200</v>
      </c>
      <c r="G164" s="597"/>
      <c r="H164" s="16">
        <v>1</v>
      </c>
      <c r="I164" s="193">
        <v>2200</v>
      </c>
    </row>
    <row r="165" spans="1:9" ht="13" x14ac:dyDescent="0.25">
      <c r="A165" s="603" t="s">
        <v>20</v>
      </c>
      <c r="B165" s="603"/>
      <c r="C165" s="603"/>
      <c r="D165" s="603"/>
      <c r="E165" s="603"/>
      <c r="F165" s="603"/>
      <c r="G165" s="603"/>
      <c r="H165" s="603"/>
      <c r="I165" s="193">
        <v>2200</v>
      </c>
    </row>
    <row r="166" spans="1:9" ht="15.5" x14ac:dyDescent="0.25">
      <c r="A166" s="586" t="s">
        <v>19</v>
      </c>
      <c r="B166" s="586"/>
      <c r="C166" s="586"/>
      <c r="D166" s="586"/>
      <c r="E166" s="586"/>
      <c r="F166" s="586"/>
      <c r="G166" s="586"/>
      <c r="H166" s="586"/>
      <c r="I166" s="586"/>
    </row>
    <row r="167" spans="1:9" ht="15.5" x14ac:dyDescent="0.25">
      <c r="A167" s="586" t="s">
        <v>18</v>
      </c>
      <c r="B167" s="586"/>
      <c r="C167" s="586"/>
      <c r="D167" s="586"/>
      <c r="E167" s="586"/>
      <c r="F167" s="586"/>
      <c r="G167" s="586"/>
      <c r="H167" s="586"/>
      <c r="I167" s="586"/>
    </row>
    <row r="168" spans="1:9" ht="13" x14ac:dyDescent="0.25">
      <c r="A168" s="580" t="s">
        <v>17</v>
      </c>
      <c r="B168" s="580"/>
      <c r="C168" s="580"/>
      <c r="D168" s="580"/>
      <c r="E168" s="580"/>
      <c r="F168" s="580"/>
      <c r="G168" s="580"/>
      <c r="H168" s="580"/>
      <c r="I168" s="190" t="s">
        <v>16</v>
      </c>
    </row>
    <row r="169" spans="1:9" x14ac:dyDescent="0.25">
      <c r="A169" s="194" t="s">
        <v>15</v>
      </c>
      <c r="B169" s="583" t="s">
        <v>14</v>
      </c>
      <c r="C169" s="583"/>
      <c r="D169" s="583"/>
      <c r="E169" s="583"/>
      <c r="F169" s="583"/>
      <c r="G169" s="583"/>
      <c r="H169" s="583"/>
      <c r="I169" s="16"/>
    </row>
    <row r="170" spans="1:9" x14ac:dyDescent="0.25">
      <c r="A170" s="194" t="s">
        <v>13</v>
      </c>
      <c r="B170" s="583" t="s">
        <v>9</v>
      </c>
      <c r="C170" s="583"/>
      <c r="D170" s="583"/>
      <c r="E170" s="583"/>
      <c r="F170" s="583"/>
      <c r="G170" s="583"/>
      <c r="H170" s="583"/>
      <c r="I170" s="193">
        <v>2200</v>
      </c>
    </row>
    <row r="171" spans="1:9" x14ac:dyDescent="0.25">
      <c r="A171" s="194" t="s">
        <v>12</v>
      </c>
      <c r="B171" s="583" t="s">
        <v>11</v>
      </c>
      <c r="C171" s="583"/>
      <c r="D171" s="583"/>
      <c r="E171" s="583"/>
      <c r="F171" s="583"/>
      <c r="G171" s="583"/>
      <c r="H171" s="583"/>
      <c r="I171" s="193"/>
    </row>
    <row r="172" spans="1:9" x14ac:dyDescent="0.25">
      <c r="A172" s="599"/>
      <c r="B172" s="599"/>
      <c r="C172" s="599"/>
      <c r="D172" s="599"/>
      <c r="E172" s="599"/>
      <c r="F172" s="599"/>
      <c r="G172" s="599"/>
      <c r="H172" s="599"/>
      <c r="I172" s="599"/>
    </row>
    <row r="173" spans="1:9" x14ac:dyDescent="0.25">
      <c r="A173" s="596" t="s">
        <v>10</v>
      </c>
      <c r="B173" s="596"/>
      <c r="C173" s="596"/>
      <c r="D173" s="596"/>
      <c r="E173" s="596"/>
      <c r="F173" s="596"/>
      <c r="G173" s="596"/>
      <c r="H173" s="596"/>
      <c r="I173" s="596"/>
    </row>
    <row r="174" spans="1:9" ht="13" x14ac:dyDescent="0.3">
      <c r="A174" s="13"/>
      <c r="B174" s="13"/>
      <c r="C174" s="13"/>
      <c r="D174" s="13"/>
      <c r="E174" s="13"/>
      <c r="F174" s="13"/>
      <c r="G174" s="13"/>
      <c r="H174" s="12"/>
      <c r="I174" s="12"/>
    </row>
    <row r="175" spans="1:9" ht="13" x14ac:dyDescent="0.3">
      <c r="A175" s="600"/>
      <c r="B175" s="600"/>
      <c r="C175" s="600"/>
      <c r="D175" s="600"/>
      <c r="E175" s="600"/>
      <c r="F175" s="600"/>
      <c r="G175" s="600"/>
      <c r="H175" s="600"/>
      <c r="I175" s="600"/>
    </row>
    <row r="176" spans="1:9" ht="18" x14ac:dyDescent="0.25">
      <c r="A176" s="601" t="s">
        <v>9</v>
      </c>
      <c r="B176" s="601"/>
      <c r="C176" s="601"/>
      <c r="D176" s="601"/>
      <c r="E176" s="601"/>
      <c r="F176" s="601"/>
      <c r="G176" s="602">
        <v>2200</v>
      </c>
      <c r="H176" s="602"/>
      <c r="I176" s="602"/>
    </row>
    <row r="177" spans="1:9" ht="18" x14ac:dyDescent="0.4">
      <c r="A177" s="607"/>
      <c r="B177" s="607"/>
      <c r="C177" s="607"/>
      <c r="D177" s="607"/>
      <c r="E177" s="607"/>
      <c r="F177" s="607"/>
      <c r="G177" s="607"/>
      <c r="H177" s="607"/>
      <c r="I177" s="607"/>
    </row>
    <row r="178" spans="1:9" ht="18" x14ac:dyDescent="0.25">
      <c r="A178" s="601" t="s">
        <v>8</v>
      </c>
      <c r="B178" s="601"/>
      <c r="C178" s="601"/>
      <c r="D178" s="601"/>
      <c r="E178" s="601"/>
      <c r="F178" s="601"/>
      <c r="G178" s="608">
        <v>12</v>
      </c>
      <c r="H178" s="608"/>
      <c r="I178" s="608"/>
    </row>
    <row r="179" spans="1:9" ht="18" x14ac:dyDescent="0.25">
      <c r="A179" s="609"/>
      <c r="B179" s="609"/>
      <c r="C179" s="609"/>
      <c r="D179" s="609"/>
      <c r="E179" s="609"/>
      <c r="F179" s="609"/>
      <c r="G179" s="609"/>
      <c r="H179" s="609"/>
      <c r="I179" s="609"/>
    </row>
    <row r="180" spans="1:9" ht="18" x14ac:dyDescent="0.25">
      <c r="A180" s="610" t="s">
        <v>7</v>
      </c>
      <c r="B180" s="610"/>
      <c r="C180" s="610"/>
      <c r="D180" s="610"/>
      <c r="E180" s="610"/>
      <c r="F180" s="610"/>
      <c r="G180" s="611">
        <v>26400</v>
      </c>
      <c r="H180" s="611"/>
      <c r="I180" s="611"/>
    </row>
  </sheetData>
  <mergeCells count="182">
    <mergeCell ref="A17:I17"/>
    <mergeCell ref="A19:I19"/>
    <mergeCell ref="B20:G20"/>
    <mergeCell ref="H20:I20"/>
    <mergeCell ref="B21:G21"/>
    <mergeCell ref="H21:I21"/>
    <mergeCell ref="A13:I13"/>
    <mergeCell ref="A14:I14"/>
    <mergeCell ref="A15:E15"/>
    <mergeCell ref="F15:I15"/>
    <mergeCell ref="A16:E16"/>
    <mergeCell ref="F16:I16"/>
    <mergeCell ref="A26:I26"/>
    <mergeCell ref="B27:G27"/>
    <mergeCell ref="H27:I27"/>
    <mergeCell ref="B28:G28"/>
    <mergeCell ref="H28:I28"/>
    <mergeCell ref="B29:G29"/>
    <mergeCell ref="H29:I29"/>
    <mergeCell ref="B22:G22"/>
    <mergeCell ref="H22:I22"/>
    <mergeCell ref="B23:G23"/>
    <mergeCell ref="H23:I23"/>
    <mergeCell ref="A24:I24"/>
    <mergeCell ref="A25:I25"/>
    <mergeCell ref="B35:G35"/>
    <mergeCell ref="B36:H36"/>
    <mergeCell ref="B37:G37"/>
    <mergeCell ref="B38:G38"/>
    <mergeCell ref="B39:H39"/>
    <mergeCell ref="B40:H40"/>
    <mergeCell ref="B30:G30"/>
    <mergeCell ref="H30:I30"/>
    <mergeCell ref="A31:I31"/>
    <mergeCell ref="A32:I32"/>
    <mergeCell ref="A33:I33"/>
    <mergeCell ref="A34:I34"/>
    <mergeCell ref="B47:H47"/>
    <mergeCell ref="B48:G48"/>
    <mergeCell ref="B49:G49"/>
    <mergeCell ref="B50:H50"/>
    <mergeCell ref="B51:G51"/>
    <mergeCell ref="B52:H52"/>
    <mergeCell ref="B41:H41"/>
    <mergeCell ref="B42:H42"/>
    <mergeCell ref="B43:H43"/>
    <mergeCell ref="A44:H44"/>
    <mergeCell ref="A45:I45"/>
    <mergeCell ref="B46:H46"/>
    <mergeCell ref="A59:I59"/>
    <mergeCell ref="A60:I60"/>
    <mergeCell ref="B61:H61"/>
    <mergeCell ref="B62:H62"/>
    <mergeCell ref="B63:H63"/>
    <mergeCell ref="B64:H64"/>
    <mergeCell ref="B53:H53"/>
    <mergeCell ref="B54:H54"/>
    <mergeCell ref="B55:H55"/>
    <mergeCell ref="B56:H56"/>
    <mergeCell ref="A57:I57"/>
    <mergeCell ref="A58:I58"/>
    <mergeCell ref="B72:G72"/>
    <mergeCell ref="B73:G73"/>
    <mergeCell ref="B74:G74"/>
    <mergeCell ref="B75:G75"/>
    <mergeCell ref="B76:G76"/>
    <mergeCell ref="B77:G77"/>
    <mergeCell ref="B65:H65"/>
    <mergeCell ref="A66:H66"/>
    <mergeCell ref="A67:I67"/>
    <mergeCell ref="A68:I68"/>
    <mergeCell ref="A70:I70"/>
    <mergeCell ref="B71:G71"/>
    <mergeCell ref="B85:H85"/>
    <mergeCell ref="B86:H86"/>
    <mergeCell ref="B87:H87"/>
    <mergeCell ref="A88:H88"/>
    <mergeCell ref="B89:H89"/>
    <mergeCell ref="A90:H90"/>
    <mergeCell ref="B78:G78"/>
    <mergeCell ref="B79:G79"/>
    <mergeCell ref="A80:G80"/>
    <mergeCell ref="A82:I82"/>
    <mergeCell ref="A83:I83"/>
    <mergeCell ref="A84:I84"/>
    <mergeCell ref="A97:I97"/>
    <mergeCell ref="B98:H98"/>
    <mergeCell ref="B99:H99"/>
    <mergeCell ref="B100:H100"/>
    <mergeCell ref="B101:H101"/>
    <mergeCell ref="B102:H102"/>
    <mergeCell ref="A91:I91"/>
    <mergeCell ref="A92:I92"/>
    <mergeCell ref="B93:H93"/>
    <mergeCell ref="B94:H94"/>
    <mergeCell ref="B95:H95"/>
    <mergeCell ref="A96:H96"/>
    <mergeCell ref="B109:H109"/>
    <mergeCell ref="B110:H110"/>
    <mergeCell ref="B111:H111"/>
    <mergeCell ref="B112:H112"/>
    <mergeCell ref="B113:H113"/>
    <mergeCell ref="B114:H114"/>
    <mergeCell ref="B103:H103"/>
    <mergeCell ref="B104:H104"/>
    <mergeCell ref="B105:H105"/>
    <mergeCell ref="B106:H106"/>
    <mergeCell ref="A107:H107"/>
    <mergeCell ref="A108:I108"/>
    <mergeCell ref="B121:H121"/>
    <mergeCell ref="B122:H122"/>
    <mergeCell ref="B123:H123"/>
    <mergeCell ref="B124:H124"/>
    <mergeCell ref="B125:H125"/>
    <mergeCell ref="B126:H126"/>
    <mergeCell ref="B115:H115"/>
    <mergeCell ref="A116:H116"/>
    <mergeCell ref="B117:H117"/>
    <mergeCell ref="A118:H118"/>
    <mergeCell ref="A119:I119"/>
    <mergeCell ref="B120:H120"/>
    <mergeCell ref="B133:G133"/>
    <mergeCell ref="A134:G134"/>
    <mergeCell ref="B135:G135"/>
    <mergeCell ref="B136:G136"/>
    <mergeCell ref="B137:G137"/>
    <mergeCell ref="B138:G138"/>
    <mergeCell ref="A127:H127"/>
    <mergeCell ref="A128:I128"/>
    <mergeCell ref="B129:G129"/>
    <mergeCell ref="A130:G130"/>
    <mergeCell ref="B131:G131"/>
    <mergeCell ref="A132:G132"/>
    <mergeCell ref="A145:G145"/>
    <mergeCell ref="A146:B148"/>
    <mergeCell ref="C146:I146"/>
    <mergeCell ref="C147:I147"/>
    <mergeCell ref="C148:I148"/>
    <mergeCell ref="A149:I149"/>
    <mergeCell ref="B139:G139"/>
    <mergeCell ref="B140:G140"/>
    <mergeCell ref="B141:G141"/>
    <mergeCell ref="B142:G142"/>
    <mergeCell ref="A143:H143"/>
    <mergeCell ref="A144:I144"/>
    <mergeCell ref="B156:H156"/>
    <mergeCell ref="B157:H157"/>
    <mergeCell ref="A158:H158"/>
    <mergeCell ref="B159:H159"/>
    <mergeCell ref="A160:H160"/>
    <mergeCell ref="A161:I161"/>
    <mergeCell ref="A150:I150"/>
    <mergeCell ref="A151:I151"/>
    <mergeCell ref="A152:I152"/>
    <mergeCell ref="A153:H153"/>
    <mergeCell ref="B154:H154"/>
    <mergeCell ref="B155:H155"/>
    <mergeCell ref="A165:H165"/>
    <mergeCell ref="A166:I166"/>
    <mergeCell ref="A167:I167"/>
    <mergeCell ref="A168:H168"/>
    <mergeCell ref="B169:H169"/>
    <mergeCell ref="B170:H170"/>
    <mergeCell ref="A162:I162"/>
    <mergeCell ref="A163:B163"/>
    <mergeCell ref="C163:D163"/>
    <mergeCell ref="F163:G163"/>
    <mergeCell ref="A164:B164"/>
    <mergeCell ref="C164:D164"/>
    <mergeCell ref="F164:G164"/>
    <mergeCell ref="A177:I177"/>
    <mergeCell ref="A178:F178"/>
    <mergeCell ref="G178:I178"/>
    <mergeCell ref="A179:I179"/>
    <mergeCell ref="A180:F180"/>
    <mergeCell ref="G180:I180"/>
    <mergeCell ref="B171:H171"/>
    <mergeCell ref="A172:I172"/>
    <mergeCell ref="A173:I173"/>
    <mergeCell ref="A175:I175"/>
    <mergeCell ref="A176:F176"/>
    <mergeCell ref="G176:I176"/>
  </mergeCells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4:I176"/>
  <sheetViews>
    <sheetView topLeftCell="A152" workbookViewId="0">
      <selection activeCell="P25" sqref="P25"/>
    </sheetView>
  </sheetViews>
  <sheetFormatPr defaultRowHeight="12.5" x14ac:dyDescent="0.25"/>
  <cols>
    <col min="8" max="8" width="12" customWidth="1"/>
    <col min="9" max="9" width="21.453125" customWidth="1"/>
  </cols>
  <sheetData>
    <row r="4" spans="1:9" ht="13" thickBot="1" x14ac:dyDescent="0.3"/>
    <row r="5" spans="1:9" ht="13" x14ac:dyDescent="0.3">
      <c r="A5" s="147" t="s">
        <v>224</v>
      </c>
      <c r="B5" s="148"/>
      <c r="C5" s="148"/>
      <c r="D5" s="149"/>
    </row>
    <row r="6" spans="1:9" ht="13" x14ac:dyDescent="0.3">
      <c r="A6" s="150" t="s">
        <v>221</v>
      </c>
      <c r="B6" s="146"/>
      <c r="C6" s="146"/>
      <c r="D6" s="151"/>
    </row>
    <row r="7" spans="1:9" ht="13" x14ac:dyDescent="0.3">
      <c r="A7" s="150" t="s">
        <v>222</v>
      </c>
      <c r="B7" s="146"/>
      <c r="C7" s="146"/>
      <c r="D7" s="151"/>
    </row>
    <row r="8" spans="1:9" ht="13.5" thickBot="1" x14ac:dyDescent="0.35">
      <c r="A8" s="152" t="s">
        <v>223</v>
      </c>
      <c r="B8" s="153"/>
      <c r="C8" s="153"/>
      <c r="D8" s="154"/>
    </row>
    <row r="9" spans="1:9" ht="23" x14ac:dyDescent="0.25">
      <c r="A9" s="557" t="s">
        <v>178</v>
      </c>
      <c r="B9" s="557"/>
      <c r="C9" s="557"/>
      <c r="D9" s="557"/>
      <c r="E9" s="557"/>
      <c r="F9" s="557"/>
      <c r="G9" s="557"/>
      <c r="H9" s="557"/>
      <c r="I9" s="557"/>
    </row>
    <row r="10" spans="1:9" ht="23" x14ac:dyDescent="0.25">
      <c r="A10" s="558" t="s">
        <v>269</v>
      </c>
      <c r="B10" s="558"/>
      <c r="C10" s="558"/>
      <c r="D10" s="558"/>
      <c r="E10" s="558"/>
      <c r="F10" s="558"/>
      <c r="G10" s="558"/>
      <c r="H10" s="558"/>
      <c r="I10" s="558"/>
    </row>
    <row r="11" spans="1:9" ht="13" x14ac:dyDescent="0.25">
      <c r="A11" s="553" t="s">
        <v>182</v>
      </c>
      <c r="B11" s="553"/>
      <c r="C11" s="553"/>
      <c r="D11" s="553"/>
      <c r="E11" s="553"/>
      <c r="F11" s="556"/>
      <c r="G11" s="556"/>
      <c r="H11" s="556"/>
      <c r="I11" s="556"/>
    </row>
    <row r="12" spans="1:9" ht="13" x14ac:dyDescent="0.25">
      <c r="A12" s="553" t="s">
        <v>266</v>
      </c>
      <c r="B12" s="553"/>
      <c r="C12" s="553"/>
      <c r="D12" s="553"/>
      <c r="E12" s="553"/>
      <c r="F12" s="556"/>
      <c r="G12" s="556"/>
      <c r="H12" s="556"/>
      <c r="I12" s="556"/>
    </row>
    <row r="13" spans="1:9" ht="13" x14ac:dyDescent="0.25">
      <c r="A13" s="553" t="s">
        <v>181</v>
      </c>
      <c r="B13" s="553"/>
      <c r="C13" s="553"/>
      <c r="D13" s="553"/>
      <c r="E13" s="553"/>
      <c r="F13" s="553"/>
      <c r="G13" s="553"/>
      <c r="H13" s="553"/>
      <c r="I13" s="553"/>
    </row>
    <row r="14" spans="1:9" ht="13" x14ac:dyDescent="0.25">
      <c r="A14" s="197"/>
      <c r="B14" s="201"/>
      <c r="C14" s="201"/>
      <c r="D14" s="201"/>
      <c r="E14" s="201"/>
      <c r="F14" s="201"/>
      <c r="G14" s="201"/>
      <c r="H14" s="201"/>
      <c r="I14" s="201"/>
    </row>
    <row r="15" spans="1:9" ht="14" x14ac:dyDescent="0.25">
      <c r="A15" s="554" t="s">
        <v>172</v>
      </c>
      <c r="B15" s="554"/>
      <c r="C15" s="554"/>
      <c r="D15" s="554"/>
      <c r="E15" s="554"/>
      <c r="F15" s="554"/>
      <c r="G15" s="554"/>
      <c r="H15" s="554"/>
      <c r="I15" s="554"/>
    </row>
    <row r="16" spans="1:9" ht="13" x14ac:dyDescent="0.25">
      <c r="A16" s="204" t="s">
        <v>15</v>
      </c>
      <c r="B16" s="553" t="s">
        <v>171</v>
      </c>
      <c r="C16" s="553"/>
      <c r="D16" s="553"/>
      <c r="E16" s="553"/>
      <c r="F16" s="553"/>
      <c r="G16" s="553"/>
      <c r="H16" s="555">
        <v>40955</v>
      </c>
      <c r="I16" s="555"/>
    </row>
    <row r="17" spans="1:9" ht="13" x14ac:dyDescent="0.25">
      <c r="A17" s="204" t="s">
        <v>13</v>
      </c>
      <c r="B17" s="553" t="s">
        <v>169</v>
      </c>
      <c r="C17" s="553"/>
      <c r="D17" s="553"/>
      <c r="E17" s="553"/>
      <c r="F17" s="553"/>
      <c r="G17" s="553"/>
      <c r="H17" s="556" t="s">
        <v>254</v>
      </c>
      <c r="I17" s="556"/>
    </row>
    <row r="18" spans="1:9" ht="13" x14ac:dyDescent="0.25">
      <c r="A18" s="204" t="s">
        <v>12</v>
      </c>
      <c r="B18" s="553" t="s">
        <v>167</v>
      </c>
      <c r="C18" s="553"/>
      <c r="D18" s="553"/>
      <c r="E18" s="553"/>
      <c r="F18" s="553"/>
      <c r="G18" s="553"/>
      <c r="H18" s="556" t="s">
        <v>201</v>
      </c>
      <c r="I18" s="556"/>
    </row>
    <row r="19" spans="1:9" ht="13" x14ac:dyDescent="0.25">
      <c r="A19" s="204" t="s">
        <v>35</v>
      </c>
      <c r="B19" s="553" t="s">
        <v>165</v>
      </c>
      <c r="C19" s="553"/>
      <c r="D19" s="553"/>
      <c r="E19" s="553"/>
      <c r="F19" s="553"/>
      <c r="G19" s="553"/>
      <c r="H19" s="556"/>
      <c r="I19" s="556"/>
    </row>
    <row r="20" spans="1:9" ht="13" x14ac:dyDescent="0.25">
      <c r="A20" s="560"/>
      <c r="B20" s="560"/>
      <c r="C20" s="560"/>
      <c r="D20" s="560"/>
      <c r="E20" s="560"/>
      <c r="F20" s="560"/>
      <c r="G20" s="560"/>
      <c r="H20" s="560"/>
      <c r="I20" s="560"/>
    </row>
    <row r="21" spans="1:9" ht="14" x14ac:dyDescent="0.25">
      <c r="A21" s="554" t="s">
        <v>164</v>
      </c>
      <c r="B21" s="554"/>
      <c r="C21" s="554"/>
      <c r="D21" s="554"/>
      <c r="E21" s="554"/>
      <c r="F21" s="554"/>
      <c r="G21" s="554"/>
      <c r="H21" s="554"/>
      <c r="I21" s="554"/>
    </row>
    <row r="22" spans="1:9" ht="14" x14ac:dyDescent="0.25">
      <c r="A22" s="554" t="s">
        <v>163</v>
      </c>
      <c r="B22" s="554"/>
      <c r="C22" s="554"/>
      <c r="D22" s="554"/>
      <c r="E22" s="554"/>
      <c r="F22" s="554"/>
      <c r="G22" s="554"/>
      <c r="H22" s="554"/>
      <c r="I22" s="554"/>
    </row>
    <row r="23" spans="1:9" ht="13" x14ac:dyDescent="0.25">
      <c r="A23" s="204">
        <v>1</v>
      </c>
      <c r="B23" s="553" t="s">
        <v>162</v>
      </c>
      <c r="C23" s="553"/>
      <c r="D23" s="553"/>
      <c r="E23" s="553"/>
      <c r="F23" s="553"/>
      <c r="G23" s="553"/>
      <c r="H23" s="565" t="s">
        <v>241</v>
      </c>
      <c r="I23" s="565"/>
    </row>
    <row r="24" spans="1:9" ht="13" x14ac:dyDescent="0.25">
      <c r="A24" s="204">
        <v>2</v>
      </c>
      <c r="B24" s="553" t="s">
        <v>161</v>
      </c>
      <c r="C24" s="553"/>
      <c r="D24" s="553"/>
      <c r="E24" s="553"/>
      <c r="F24" s="553"/>
      <c r="G24" s="553"/>
      <c r="H24" s="565">
        <v>737</v>
      </c>
      <c r="I24" s="565"/>
    </row>
    <row r="25" spans="1:9" ht="14" x14ac:dyDescent="0.25">
      <c r="A25" s="204">
        <v>3</v>
      </c>
      <c r="B25" s="553" t="s">
        <v>160</v>
      </c>
      <c r="C25" s="553"/>
      <c r="D25" s="553"/>
      <c r="E25" s="553"/>
      <c r="F25" s="553"/>
      <c r="G25" s="553"/>
      <c r="H25" s="561" t="s">
        <v>241</v>
      </c>
      <c r="I25" s="561"/>
    </row>
    <row r="26" spans="1:9" ht="13" x14ac:dyDescent="0.25">
      <c r="A26" s="204">
        <v>4</v>
      </c>
      <c r="B26" s="553" t="s">
        <v>159</v>
      </c>
      <c r="C26" s="553"/>
      <c r="D26" s="553"/>
      <c r="E26" s="553"/>
      <c r="F26" s="553"/>
      <c r="G26" s="553"/>
      <c r="H26" s="562" t="s">
        <v>201</v>
      </c>
      <c r="I26" s="562"/>
    </row>
    <row r="27" spans="1:9" x14ac:dyDescent="0.25">
      <c r="A27" s="563"/>
      <c r="B27" s="563"/>
      <c r="C27" s="563"/>
      <c r="D27" s="563"/>
      <c r="E27" s="563"/>
      <c r="F27" s="563"/>
      <c r="G27" s="563"/>
      <c r="H27" s="563"/>
      <c r="I27" s="563"/>
    </row>
    <row r="28" spans="1:9" x14ac:dyDescent="0.25">
      <c r="A28" s="564" t="s">
        <v>157</v>
      </c>
      <c r="B28" s="564"/>
      <c r="C28" s="564"/>
      <c r="D28" s="564"/>
      <c r="E28" s="564"/>
      <c r="F28" s="564"/>
      <c r="G28" s="564"/>
      <c r="H28" s="564"/>
      <c r="I28" s="564"/>
    </row>
    <row r="29" spans="1:9" ht="13" x14ac:dyDescent="0.3">
      <c r="A29" s="567"/>
      <c r="B29" s="567"/>
      <c r="C29" s="567"/>
      <c r="D29" s="567"/>
      <c r="E29" s="567"/>
      <c r="F29" s="567"/>
      <c r="G29" s="567"/>
      <c r="H29" s="567"/>
      <c r="I29" s="567"/>
    </row>
    <row r="30" spans="1:9" ht="13" x14ac:dyDescent="0.25">
      <c r="A30" s="568" t="s">
        <v>156</v>
      </c>
      <c r="B30" s="568"/>
      <c r="C30" s="568"/>
      <c r="D30" s="568"/>
      <c r="E30" s="568"/>
      <c r="F30" s="568"/>
      <c r="G30" s="568"/>
      <c r="H30" s="568"/>
      <c r="I30" s="568"/>
    </row>
    <row r="31" spans="1:9" ht="14" x14ac:dyDescent="0.25">
      <c r="A31" s="63">
        <v>1</v>
      </c>
      <c r="B31" s="569" t="s">
        <v>155</v>
      </c>
      <c r="C31" s="569"/>
      <c r="D31" s="569"/>
      <c r="E31" s="569"/>
      <c r="F31" s="569"/>
      <c r="G31" s="569"/>
      <c r="H31" s="64" t="s">
        <v>62</v>
      </c>
      <c r="I31" s="63" t="s">
        <v>154</v>
      </c>
    </row>
    <row r="32" spans="1:9" ht="13" x14ac:dyDescent="0.25">
      <c r="A32" s="204" t="s">
        <v>15</v>
      </c>
      <c r="B32" s="553" t="s">
        <v>186</v>
      </c>
      <c r="C32" s="553"/>
      <c r="D32" s="553"/>
      <c r="E32" s="553"/>
      <c r="F32" s="553"/>
      <c r="G32" s="553"/>
      <c r="H32" s="553"/>
      <c r="I32" s="60">
        <v>670</v>
      </c>
    </row>
    <row r="33" spans="1:9" ht="13" x14ac:dyDescent="0.25">
      <c r="A33" s="204" t="s">
        <v>13</v>
      </c>
      <c r="B33" s="570" t="s">
        <v>232</v>
      </c>
      <c r="C33" s="570"/>
      <c r="D33" s="570"/>
      <c r="E33" s="570"/>
      <c r="F33" s="570"/>
      <c r="G33" s="570"/>
      <c r="H33" s="30">
        <v>0.2</v>
      </c>
      <c r="I33" s="60"/>
    </row>
    <row r="34" spans="1:9" ht="13" x14ac:dyDescent="0.25">
      <c r="A34" s="204" t="s">
        <v>12</v>
      </c>
      <c r="B34" s="571" t="s">
        <v>202</v>
      </c>
      <c r="C34" s="571"/>
      <c r="D34" s="571"/>
      <c r="E34" s="571"/>
      <c r="F34" s="571"/>
      <c r="G34" s="571"/>
      <c r="H34" s="61"/>
      <c r="I34" s="60"/>
    </row>
    <row r="35" spans="1:9" ht="13" x14ac:dyDescent="0.25">
      <c r="A35" s="204" t="s">
        <v>35</v>
      </c>
      <c r="B35" s="553" t="s">
        <v>150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204" t="s">
        <v>32</v>
      </c>
      <c r="B36" s="553" t="s">
        <v>149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204" t="s">
        <v>81</v>
      </c>
      <c r="B37" s="553" t="s">
        <v>148</v>
      </c>
      <c r="C37" s="553"/>
      <c r="D37" s="553"/>
      <c r="E37" s="553"/>
      <c r="F37" s="553"/>
      <c r="G37" s="553"/>
      <c r="H37" s="553"/>
      <c r="I37" s="60"/>
    </row>
    <row r="38" spans="1:9" ht="13" x14ac:dyDescent="0.25">
      <c r="A38" s="204" t="s">
        <v>79</v>
      </c>
      <c r="B38" s="553" t="s">
        <v>147</v>
      </c>
      <c r="C38" s="553"/>
      <c r="D38" s="553"/>
      <c r="E38" s="553"/>
      <c r="F38" s="553"/>
      <c r="G38" s="553"/>
      <c r="H38" s="553"/>
      <c r="I38" s="60"/>
    </row>
    <row r="39" spans="1:9" ht="13" x14ac:dyDescent="0.25">
      <c r="A39" s="204" t="s">
        <v>114</v>
      </c>
      <c r="B39" s="553" t="s">
        <v>145</v>
      </c>
      <c r="C39" s="553"/>
      <c r="D39" s="553"/>
      <c r="E39" s="553"/>
      <c r="F39" s="553"/>
      <c r="G39" s="553"/>
      <c r="H39" s="553"/>
      <c r="I39" s="60"/>
    </row>
    <row r="40" spans="1:9" ht="14" x14ac:dyDescent="0.25">
      <c r="A40" s="566" t="s">
        <v>144</v>
      </c>
      <c r="B40" s="566"/>
      <c r="C40" s="566"/>
      <c r="D40" s="566"/>
      <c r="E40" s="566"/>
      <c r="F40" s="566"/>
      <c r="G40" s="566"/>
      <c r="H40" s="566"/>
      <c r="I40" s="59">
        <f>SUM(I32:I39)</f>
        <v>670</v>
      </c>
    </row>
    <row r="41" spans="1:9" ht="13" x14ac:dyDescent="0.25">
      <c r="A41" s="560" t="s">
        <v>143</v>
      </c>
      <c r="B41" s="560"/>
      <c r="C41" s="560"/>
      <c r="D41" s="560"/>
      <c r="E41" s="560"/>
      <c r="F41" s="560"/>
      <c r="G41" s="560"/>
      <c r="H41" s="560"/>
      <c r="I41" s="560"/>
    </row>
    <row r="42" spans="1:9" ht="14" x14ac:dyDescent="0.25">
      <c r="A42" s="205">
        <v>2</v>
      </c>
      <c r="B42" s="554" t="s">
        <v>142</v>
      </c>
      <c r="C42" s="554"/>
      <c r="D42" s="554"/>
      <c r="E42" s="554"/>
      <c r="F42" s="554"/>
      <c r="G42" s="554"/>
      <c r="H42" s="554"/>
      <c r="I42" s="198" t="s">
        <v>16</v>
      </c>
    </row>
    <row r="43" spans="1:9" ht="13" x14ac:dyDescent="0.25">
      <c r="A43" s="199" t="s">
        <v>15</v>
      </c>
      <c r="B43" s="573"/>
      <c r="C43" s="573"/>
      <c r="D43" s="573"/>
      <c r="E43" s="573"/>
      <c r="F43" s="573"/>
      <c r="G43" s="573"/>
      <c r="H43" s="573"/>
      <c r="I43" s="25">
        <v>80.53</v>
      </c>
    </row>
    <row r="44" spans="1:9" ht="13" x14ac:dyDescent="0.25">
      <c r="A44" s="199"/>
      <c r="B44" s="572" t="s">
        <v>140</v>
      </c>
      <c r="C44" s="572"/>
      <c r="D44" s="572"/>
      <c r="E44" s="572"/>
      <c r="F44" s="572"/>
      <c r="G44" s="572"/>
      <c r="H44" s="57">
        <v>2.5</v>
      </c>
      <c r="I44" s="28" t="s">
        <v>49</v>
      </c>
    </row>
    <row r="45" spans="1:9" ht="13" x14ac:dyDescent="0.25">
      <c r="A45" s="199"/>
      <c r="B45" s="576" t="s">
        <v>255</v>
      </c>
      <c r="C45" s="576"/>
      <c r="D45" s="576"/>
      <c r="E45" s="576"/>
      <c r="F45" s="576"/>
      <c r="G45" s="576"/>
      <c r="H45" s="58"/>
      <c r="I45" s="28"/>
    </row>
    <row r="46" spans="1:9" ht="13" x14ac:dyDescent="0.25">
      <c r="A46" s="199" t="s">
        <v>13</v>
      </c>
      <c r="B46" s="573" t="s">
        <v>188</v>
      </c>
      <c r="C46" s="573"/>
      <c r="D46" s="573"/>
      <c r="E46" s="573"/>
      <c r="F46" s="573"/>
      <c r="G46" s="573"/>
      <c r="H46" s="573"/>
      <c r="I46" s="25">
        <v>168</v>
      </c>
    </row>
    <row r="47" spans="1:9" ht="13" x14ac:dyDescent="0.25">
      <c r="A47" s="199"/>
      <c r="B47" s="572" t="s">
        <v>256</v>
      </c>
      <c r="C47" s="572"/>
      <c r="D47" s="572"/>
      <c r="E47" s="572"/>
      <c r="F47" s="572"/>
      <c r="G47" s="572"/>
      <c r="H47" s="57">
        <v>210</v>
      </c>
      <c r="I47" s="28" t="s">
        <v>49</v>
      </c>
    </row>
    <row r="48" spans="1:9" ht="13" x14ac:dyDescent="0.25">
      <c r="A48" s="199" t="s">
        <v>12</v>
      </c>
      <c r="B48" s="573" t="s">
        <v>136</v>
      </c>
      <c r="C48" s="573"/>
      <c r="D48" s="573"/>
      <c r="E48" s="573"/>
      <c r="F48" s="573"/>
      <c r="G48" s="573"/>
      <c r="H48" s="573"/>
      <c r="I48" s="25">
        <v>31.8</v>
      </c>
    </row>
    <row r="49" spans="1:9" ht="13" x14ac:dyDescent="0.25">
      <c r="A49" s="199" t="s">
        <v>35</v>
      </c>
      <c r="B49" s="574" t="s">
        <v>135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199" t="s">
        <v>32</v>
      </c>
      <c r="B50" s="574" t="s">
        <v>259</v>
      </c>
      <c r="C50" s="574"/>
      <c r="D50" s="574"/>
      <c r="E50" s="574"/>
      <c r="F50" s="574"/>
      <c r="G50" s="574"/>
      <c r="H50" s="574"/>
      <c r="I50" s="25">
        <v>10.85</v>
      </c>
    </row>
    <row r="51" spans="1:9" ht="13" x14ac:dyDescent="0.25">
      <c r="A51" s="199" t="s">
        <v>81</v>
      </c>
      <c r="B51" s="574" t="s">
        <v>260</v>
      </c>
      <c r="C51" s="574"/>
      <c r="D51" s="574"/>
      <c r="E51" s="574"/>
      <c r="F51" s="574"/>
      <c r="G51" s="574"/>
      <c r="H51" s="574"/>
      <c r="I51" s="20">
        <v>8.75</v>
      </c>
    </row>
    <row r="52" spans="1:9" ht="13" x14ac:dyDescent="0.25">
      <c r="A52" s="200"/>
      <c r="B52" s="575" t="s">
        <v>133</v>
      </c>
      <c r="C52" s="575"/>
      <c r="D52" s="575"/>
      <c r="E52" s="575"/>
      <c r="F52" s="575"/>
      <c r="G52" s="575"/>
      <c r="H52" s="575"/>
      <c r="I52" s="25">
        <f>SUM(I43:I51)</f>
        <v>299.93</v>
      </c>
    </row>
    <row r="53" spans="1:9" ht="13" x14ac:dyDescent="0.25">
      <c r="A53" s="560"/>
      <c r="B53" s="560"/>
      <c r="C53" s="560"/>
      <c r="D53" s="560"/>
      <c r="E53" s="560"/>
      <c r="F53" s="560"/>
      <c r="G53" s="560"/>
      <c r="H53" s="560"/>
      <c r="I53" s="560"/>
    </row>
    <row r="54" spans="1:9" ht="13" x14ac:dyDescent="0.25">
      <c r="A54" s="580" t="s">
        <v>132</v>
      </c>
      <c r="B54" s="580"/>
      <c r="C54" s="580"/>
      <c r="D54" s="580"/>
      <c r="E54" s="580"/>
      <c r="F54" s="580"/>
      <c r="G54" s="580"/>
      <c r="H54" s="580"/>
      <c r="I54" s="580"/>
    </row>
    <row r="55" spans="1:9" ht="13" x14ac:dyDescent="0.25">
      <c r="A55" s="580"/>
      <c r="B55" s="580"/>
      <c r="C55" s="580"/>
      <c r="D55" s="580"/>
      <c r="E55" s="580"/>
      <c r="F55" s="580"/>
      <c r="G55" s="580"/>
      <c r="H55" s="580"/>
      <c r="I55" s="580"/>
    </row>
    <row r="56" spans="1:9" ht="13" x14ac:dyDescent="0.25">
      <c r="A56" s="580" t="s">
        <v>131</v>
      </c>
      <c r="B56" s="580"/>
      <c r="C56" s="580"/>
      <c r="D56" s="580"/>
      <c r="E56" s="580"/>
      <c r="F56" s="580"/>
      <c r="G56" s="580"/>
      <c r="H56" s="580"/>
      <c r="I56" s="580"/>
    </row>
    <row r="57" spans="1:9" ht="14" x14ac:dyDescent="0.25">
      <c r="A57" s="205">
        <v>3</v>
      </c>
      <c r="B57" s="554" t="s">
        <v>130</v>
      </c>
      <c r="C57" s="554"/>
      <c r="D57" s="554"/>
      <c r="E57" s="554"/>
      <c r="F57" s="554"/>
      <c r="G57" s="554"/>
      <c r="H57" s="554"/>
      <c r="I57" s="205" t="s">
        <v>16</v>
      </c>
    </row>
    <row r="58" spans="1:9" ht="13" x14ac:dyDescent="0.25">
      <c r="A58" s="199" t="s">
        <v>15</v>
      </c>
      <c r="B58" s="553" t="s">
        <v>129</v>
      </c>
      <c r="C58" s="553"/>
      <c r="D58" s="553"/>
      <c r="E58" s="553"/>
      <c r="F58" s="553"/>
      <c r="G58" s="553"/>
      <c r="H58" s="553"/>
      <c r="I58" s="25">
        <v>5</v>
      </c>
    </row>
    <row r="59" spans="1:9" ht="13" x14ac:dyDescent="0.25">
      <c r="A59" s="199" t="s">
        <v>13</v>
      </c>
      <c r="B59" s="553" t="s">
        <v>128</v>
      </c>
      <c r="C59" s="553"/>
      <c r="D59" s="553"/>
      <c r="E59" s="553"/>
      <c r="F59" s="553"/>
      <c r="G59" s="553"/>
      <c r="H59" s="553"/>
      <c r="I59" s="20" t="s">
        <v>126</v>
      </c>
    </row>
    <row r="60" spans="1:9" ht="13" x14ac:dyDescent="0.25">
      <c r="A60" s="199" t="s">
        <v>12</v>
      </c>
      <c r="B60" s="577" t="s">
        <v>127</v>
      </c>
      <c r="C60" s="577"/>
      <c r="D60" s="577"/>
      <c r="E60" s="577"/>
      <c r="F60" s="577"/>
      <c r="G60" s="577"/>
      <c r="H60" s="577"/>
      <c r="I60" s="20" t="s">
        <v>126</v>
      </c>
    </row>
    <row r="61" spans="1:9" ht="13" x14ac:dyDescent="0.25">
      <c r="A61" s="199" t="s">
        <v>35</v>
      </c>
      <c r="B61" s="553" t="s">
        <v>65</v>
      </c>
      <c r="C61" s="553"/>
      <c r="D61" s="553"/>
      <c r="E61" s="553"/>
      <c r="F61" s="553"/>
      <c r="G61" s="553"/>
      <c r="H61" s="553"/>
      <c r="I61" s="20">
        <v>0</v>
      </c>
    </row>
    <row r="62" spans="1:9" ht="13" x14ac:dyDescent="0.25">
      <c r="A62" s="578" t="s">
        <v>125</v>
      </c>
      <c r="B62" s="578"/>
      <c r="C62" s="578"/>
      <c r="D62" s="578"/>
      <c r="E62" s="578"/>
      <c r="F62" s="578"/>
      <c r="G62" s="578"/>
      <c r="H62" s="578"/>
      <c r="I62" s="20">
        <f>SUM(I58:I61)</f>
        <v>5</v>
      </c>
    </row>
    <row r="63" spans="1:9" ht="18" x14ac:dyDescent="0.25">
      <c r="A63" s="579"/>
      <c r="B63" s="579"/>
      <c r="C63" s="579"/>
      <c r="D63" s="579"/>
      <c r="E63" s="579"/>
      <c r="F63" s="579"/>
      <c r="G63" s="579"/>
      <c r="H63" s="579"/>
      <c r="I63" s="579"/>
    </row>
    <row r="64" spans="1:9" x14ac:dyDescent="0.25">
      <c r="A64" s="564" t="s">
        <v>124</v>
      </c>
      <c r="B64" s="564"/>
      <c r="C64" s="564"/>
      <c r="D64" s="564"/>
      <c r="E64" s="564"/>
      <c r="F64" s="564"/>
      <c r="G64" s="564"/>
      <c r="H64" s="564"/>
      <c r="I64" s="564"/>
    </row>
    <row r="65" spans="1:9" ht="18" x14ac:dyDescent="0.25">
      <c r="A65" s="55"/>
      <c r="B65" s="54"/>
      <c r="C65" s="54"/>
      <c r="D65" s="54"/>
      <c r="E65" s="54"/>
      <c r="F65" s="54"/>
      <c r="G65" s="54"/>
      <c r="H65" s="54"/>
      <c r="I65" s="53"/>
    </row>
    <row r="66" spans="1:9" ht="13" x14ac:dyDescent="0.25">
      <c r="A66" s="568" t="s">
        <v>123</v>
      </c>
      <c r="B66" s="568"/>
      <c r="C66" s="568"/>
      <c r="D66" s="568"/>
      <c r="E66" s="568"/>
      <c r="F66" s="568"/>
      <c r="G66" s="568"/>
      <c r="H66" s="568"/>
      <c r="I66" s="568"/>
    </row>
    <row r="67" spans="1:9" ht="14" x14ac:dyDescent="0.25">
      <c r="A67" s="52" t="s">
        <v>76</v>
      </c>
      <c r="B67" s="554" t="s">
        <v>122</v>
      </c>
      <c r="C67" s="554"/>
      <c r="D67" s="554"/>
      <c r="E67" s="554"/>
      <c r="F67" s="554"/>
      <c r="G67" s="554"/>
      <c r="H67" s="198" t="s">
        <v>62</v>
      </c>
      <c r="I67" s="198" t="s">
        <v>16</v>
      </c>
    </row>
    <row r="68" spans="1:9" ht="13" x14ac:dyDescent="0.25">
      <c r="A68" s="50" t="s">
        <v>15</v>
      </c>
      <c r="B68" s="553" t="s">
        <v>121</v>
      </c>
      <c r="C68" s="553"/>
      <c r="D68" s="553"/>
      <c r="E68" s="553"/>
      <c r="F68" s="553"/>
      <c r="G68" s="553"/>
      <c r="H68" s="32">
        <v>0.2</v>
      </c>
      <c r="I68" s="49">
        <f>I40*20%</f>
        <v>134</v>
      </c>
    </row>
    <row r="69" spans="1:9" ht="13" x14ac:dyDescent="0.25">
      <c r="A69" s="50" t="s">
        <v>13</v>
      </c>
      <c r="B69" s="553" t="s">
        <v>120</v>
      </c>
      <c r="C69" s="553"/>
      <c r="D69" s="553"/>
      <c r="E69" s="553"/>
      <c r="F69" s="553"/>
      <c r="G69" s="553"/>
      <c r="H69" s="32">
        <v>1.4999999999999999E-2</v>
      </c>
      <c r="I69" s="49">
        <f>I40*1.5%</f>
        <v>10.049999999999999</v>
      </c>
    </row>
    <row r="70" spans="1:9" ht="13" x14ac:dyDescent="0.25">
      <c r="A70" s="50" t="s">
        <v>12</v>
      </c>
      <c r="B70" s="553" t="s">
        <v>119</v>
      </c>
      <c r="C70" s="553"/>
      <c r="D70" s="553"/>
      <c r="E70" s="553"/>
      <c r="F70" s="553"/>
      <c r="G70" s="553"/>
      <c r="H70" s="32">
        <v>0.01</v>
      </c>
      <c r="I70" s="49">
        <f>I40*1%</f>
        <v>6.7</v>
      </c>
    </row>
    <row r="71" spans="1:9" ht="13" x14ac:dyDescent="0.25">
      <c r="A71" s="50" t="s">
        <v>35</v>
      </c>
      <c r="B71" s="553" t="s">
        <v>118</v>
      </c>
      <c r="C71" s="553"/>
      <c r="D71" s="553"/>
      <c r="E71" s="553"/>
      <c r="F71" s="553"/>
      <c r="G71" s="553"/>
      <c r="H71" s="32">
        <v>2E-3</v>
      </c>
      <c r="I71" s="49">
        <f>I40*0.2%</f>
        <v>1.34</v>
      </c>
    </row>
    <row r="72" spans="1:9" ht="13" x14ac:dyDescent="0.25">
      <c r="A72" s="50" t="s">
        <v>32</v>
      </c>
      <c r="B72" s="553" t="s">
        <v>117</v>
      </c>
      <c r="C72" s="553"/>
      <c r="D72" s="553"/>
      <c r="E72" s="553"/>
      <c r="F72" s="553"/>
      <c r="G72" s="553"/>
      <c r="H72" s="32">
        <v>2.5000000000000001E-2</v>
      </c>
      <c r="I72" s="49">
        <f>I40*2.5%</f>
        <v>16.75</v>
      </c>
    </row>
    <row r="73" spans="1:9" ht="13" x14ac:dyDescent="0.25">
      <c r="A73" s="50" t="s">
        <v>81</v>
      </c>
      <c r="B73" s="553" t="s">
        <v>116</v>
      </c>
      <c r="C73" s="553"/>
      <c r="D73" s="553"/>
      <c r="E73" s="553"/>
      <c r="F73" s="553"/>
      <c r="G73" s="553"/>
      <c r="H73" s="32">
        <v>0.08</v>
      </c>
      <c r="I73" s="49">
        <f>I40*8%</f>
        <v>53.6</v>
      </c>
    </row>
    <row r="74" spans="1:9" ht="13" x14ac:dyDescent="0.25">
      <c r="A74" s="50" t="s">
        <v>79</v>
      </c>
      <c r="B74" s="553" t="s">
        <v>115</v>
      </c>
      <c r="C74" s="553"/>
      <c r="D74" s="553"/>
      <c r="E74" s="553"/>
      <c r="F74" s="553"/>
      <c r="G74" s="553"/>
      <c r="H74" s="32">
        <v>0.03</v>
      </c>
      <c r="I74" s="49">
        <f>I40*3%</f>
        <v>20.099999999999998</v>
      </c>
    </row>
    <row r="75" spans="1:9" ht="13" x14ac:dyDescent="0.25">
      <c r="A75" s="50" t="s">
        <v>114</v>
      </c>
      <c r="B75" s="553" t="s">
        <v>113</v>
      </c>
      <c r="C75" s="553"/>
      <c r="D75" s="553"/>
      <c r="E75" s="553"/>
      <c r="F75" s="553"/>
      <c r="G75" s="553"/>
      <c r="H75" s="32">
        <v>6.0000000000000001E-3</v>
      </c>
      <c r="I75" s="49">
        <f>I40*0.6%</f>
        <v>4.0200000000000005</v>
      </c>
    </row>
    <row r="76" spans="1:9" ht="13" x14ac:dyDescent="0.25">
      <c r="A76" s="578" t="s">
        <v>47</v>
      </c>
      <c r="B76" s="578"/>
      <c r="C76" s="578"/>
      <c r="D76" s="578"/>
      <c r="E76" s="578"/>
      <c r="F76" s="578"/>
      <c r="G76" s="578"/>
      <c r="H76" s="32">
        <f>SUM(H68:H75)</f>
        <v>0.3680000000000001</v>
      </c>
      <c r="I76" s="25">
        <f>SUM(I68:I75)</f>
        <v>246.56</v>
      </c>
    </row>
    <row r="77" spans="1:9" ht="13" x14ac:dyDescent="0.25">
      <c r="A77" s="202"/>
      <c r="B77" s="47"/>
      <c r="C77" s="47"/>
      <c r="D77" s="47"/>
      <c r="E77" s="47"/>
      <c r="F77" s="47"/>
      <c r="G77" s="47"/>
      <c r="H77" s="46"/>
      <c r="I77" s="45"/>
    </row>
    <row r="78" spans="1:9" ht="13" x14ac:dyDescent="0.25">
      <c r="A78" s="553" t="s">
        <v>112</v>
      </c>
      <c r="B78" s="553"/>
      <c r="C78" s="553"/>
      <c r="D78" s="553"/>
      <c r="E78" s="553"/>
      <c r="F78" s="553"/>
      <c r="G78" s="553"/>
      <c r="H78" s="553"/>
      <c r="I78" s="553"/>
    </row>
    <row r="79" spans="1:9" ht="13" x14ac:dyDescent="0.25">
      <c r="A79" s="560"/>
      <c r="B79" s="560"/>
      <c r="C79" s="560"/>
      <c r="D79" s="560"/>
      <c r="E79" s="560"/>
      <c r="F79" s="560"/>
      <c r="G79" s="560"/>
      <c r="H79" s="560"/>
      <c r="I79" s="560"/>
    </row>
    <row r="80" spans="1:9" ht="14" x14ac:dyDescent="0.25">
      <c r="A80" s="554" t="s">
        <v>111</v>
      </c>
      <c r="B80" s="554"/>
      <c r="C80" s="554"/>
      <c r="D80" s="554"/>
      <c r="E80" s="554"/>
      <c r="F80" s="554"/>
      <c r="G80" s="554"/>
      <c r="H80" s="554"/>
      <c r="I80" s="554"/>
    </row>
    <row r="81" spans="1:9" ht="14" x14ac:dyDescent="0.25">
      <c r="A81" s="205" t="s">
        <v>74</v>
      </c>
      <c r="B81" s="554" t="s">
        <v>110</v>
      </c>
      <c r="C81" s="554"/>
      <c r="D81" s="554"/>
      <c r="E81" s="554"/>
      <c r="F81" s="554"/>
      <c r="G81" s="554"/>
      <c r="H81" s="554"/>
      <c r="I81" s="205" t="s">
        <v>16</v>
      </c>
    </row>
    <row r="82" spans="1:9" ht="13" x14ac:dyDescent="0.25">
      <c r="A82" s="199" t="s">
        <v>15</v>
      </c>
      <c r="B82" s="553" t="s">
        <v>109</v>
      </c>
      <c r="C82" s="553"/>
      <c r="D82" s="553"/>
      <c r="E82" s="553"/>
      <c r="F82" s="553"/>
      <c r="G82" s="553"/>
      <c r="H82" s="553"/>
      <c r="I82" s="25">
        <f>I40*8.33%</f>
        <v>55.811</v>
      </c>
    </row>
    <row r="83" spans="1:9" ht="13" x14ac:dyDescent="0.25">
      <c r="A83" s="199" t="s">
        <v>13</v>
      </c>
      <c r="B83" s="553" t="s">
        <v>108</v>
      </c>
      <c r="C83" s="553"/>
      <c r="D83" s="553"/>
      <c r="E83" s="553"/>
      <c r="F83" s="553"/>
      <c r="G83" s="553"/>
      <c r="H83" s="553"/>
      <c r="I83" s="44">
        <f>I40*2.78%</f>
        <v>18.625999999999998</v>
      </c>
    </row>
    <row r="84" spans="1:9" ht="13" x14ac:dyDescent="0.25">
      <c r="A84" s="578" t="s">
        <v>80</v>
      </c>
      <c r="B84" s="578"/>
      <c r="C84" s="578"/>
      <c r="D84" s="578"/>
      <c r="E84" s="578"/>
      <c r="F84" s="578"/>
      <c r="G84" s="578"/>
      <c r="H84" s="578"/>
      <c r="I84" s="44">
        <f>SUM(I82:I83)</f>
        <v>74.436999999999998</v>
      </c>
    </row>
    <row r="85" spans="1:9" ht="13" x14ac:dyDescent="0.25">
      <c r="A85" s="199" t="s">
        <v>12</v>
      </c>
      <c r="B85" s="553" t="s">
        <v>107</v>
      </c>
      <c r="C85" s="553"/>
      <c r="D85" s="553"/>
      <c r="E85" s="553"/>
      <c r="F85" s="553"/>
      <c r="G85" s="553"/>
      <c r="H85" s="553"/>
      <c r="I85" s="203">
        <f>ROUND(H76*I84,2)</f>
        <v>27.39</v>
      </c>
    </row>
    <row r="86" spans="1:9" ht="13" x14ac:dyDescent="0.25">
      <c r="A86" s="578" t="s">
        <v>47</v>
      </c>
      <c r="B86" s="578"/>
      <c r="C86" s="578"/>
      <c r="D86" s="578"/>
      <c r="E86" s="578"/>
      <c r="F86" s="578"/>
      <c r="G86" s="578"/>
      <c r="H86" s="578"/>
      <c r="I86" s="44">
        <f>SUM(I84:I85)</f>
        <v>101.827</v>
      </c>
    </row>
    <row r="87" spans="1:9" ht="13" x14ac:dyDescent="0.25">
      <c r="A87" s="580"/>
      <c r="B87" s="580"/>
      <c r="C87" s="580"/>
      <c r="D87" s="580"/>
      <c r="E87" s="580"/>
      <c r="F87" s="580"/>
      <c r="G87" s="580"/>
      <c r="H87" s="580"/>
      <c r="I87" s="580"/>
    </row>
    <row r="88" spans="1:9" ht="14" x14ac:dyDescent="0.25">
      <c r="A88" s="554" t="s">
        <v>106</v>
      </c>
      <c r="B88" s="554"/>
      <c r="C88" s="554"/>
      <c r="D88" s="554"/>
      <c r="E88" s="554"/>
      <c r="F88" s="554"/>
      <c r="G88" s="554"/>
      <c r="H88" s="554"/>
      <c r="I88" s="554"/>
    </row>
    <row r="89" spans="1:9" ht="14" x14ac:dyDescent="0.25">
      <c r="A89" s="205" t="s">
        <v>72</v>
      </c>
      <c r="B89" s="581" t="s">
        <v>105</v>
      </c>
      <c r="C89" s="581"/>
      <c r="D89" s="581"/>
      <c r="E89" s="581"/>
      <c r="F89" s="581"/>
      <c r="G89" s="581"/>
      <c r="H89" s="581"/>
      <c r="I89" s="205" t="s">
        <v>16</v>
      </c>
    </row>
    <row r="90" spans="1:9" ht="13" x14ac:dyDescent="0.25">
      <c r="A90" s="199" t="s">
        <v>15</v>
      </c>
      <c r="B90" s="553" t="s">
        <v>105</v>
      </c>
      <c r="C90" s="553"/>
      <c r="D90" s="553"/>
      <c r="E90" s="553"/>
      <c r="F90" s="553"/>
      <c r="G90" s="553"/>
      <c r="H90" s="553"/>
      <c r="I90" s="71">
        <f xml:space="preserve"> I40*0.07%</f>
        <v>0.46900000000000008</v>
      </c>
    </row>
    <row r="91" spans="1:9" ht="13" x14ac:dyDescent="0.25">
      <c r="A91" s="199" t="s">
        <v>13</v>
      </c>
      <c r="B91" s="553" t="s">
        <v>103</v>
      </c>
      <c r="C91" s="553"/>
      <c r="D91" s="553"/>
      <c r="E91" s="553"/>
      <c r="F91" s="553"/>
      <c r="G91" s="553"/>
      <c r="H91" s="553"/>
      <c r="I91" s="25">
        <f>ROUND(H76*I90,2)</f>
        <v>0.17</v>
      </c>
    </row>
    <row r="92" spans="1:9" ht="13" x14ac:dyDescent="0.25">
      <c r="A92" s="578" t="s">
        <v>47</v>
      </c>
      <c r="B92" s="578"/>
      <c r="C92" s="578"/>
      <c r="D92" s="578"/>
      <c r="E92" s="578"/>
      <c r="F92" s="578"/>
      <c r="G92" s="578"/>
      <c r="H92" s="578"/>
      <c r="I92" s="25">
        <f>SUM(I90:I91)</f>
        <v>0.63900000000000012</v>
      </c>
    </row>
    <row r="93" spans="1:9" ht="14" x14ac:dyDescent="0.25">
      <c r="A93" s="581" t="s">
        <v>102</v>
      </c>
      <c r="B93" s="581"/>
      <c r="C93" s="581"/>
      <c r="D93" s="581"/>
      <c r="E93" s="581"/>
      <c r="F93" s="581"/>
      <c r="G93" s="581"/>
      <c r="H93" s="581"/>
      <c r="I93" s="581"/>
    </row>
    <row r="94" spans="1:9" ht="14" x14ac:dyDescent="0.25">
      <c r="A94" s="205" t="s">
        <v>70</v>
      </c>
      <c r="B94" s="581" t="s">
        <v>101</v>
      </c>
      <c r="C94" s="581"/>
      <c r="D94" s="581"/>
      <c r="E94" s="581"/>
      <c r="F94" s="581"/>
      <c r="G94" s="581"/>
      <c r="H94" s="581"/>
      <c r="I94" s="205" t="s">
        <v>16</v>
      </c>
    </row>
    <row r="95" spans="1:9" ht="13" x14ac:dyDescent="0.25">
      <c r="A95" s="199" t="s">
        <v>15</v>
      </c>
      <c r="B95" s="577" t="s">
        <v>100</v>
      </c>
      <c r="C95" s="577"/>
      <c r="D95" s="577"/>
      <c r="E95" s="577"/>
      <c r="F95" s="577"/>
      <c r="G95" s="577"/>
      <c r="H95" s="577"/>
      <c r="I95" s="72">
        <f>I40*0.42%</f>
        <v>2.8139999999999996</v>
      </c>
    </row>
    <row r="96" spans="1:9" ht="13" x14ac:dyDescent="0.25">
      <c r="A96" s="199" t="s">
        <v>13</v>
      </c>
      <c r="B96" s="577" t="s">
        <v>99</v>
      </c>
      <c r="C96" s="577"/>
      <c r="D96" s="577"/>
      <c r="E96" s="577"/>
      <c r="F96" s="577"/>
      <c r="G96" s="577"/>
      <c r="H96" s="577"/>
      <c r="I96" s="25">
        <f>I40*0.03%</f>
        <v>0.20099999999999998</v>
      </c>
    </row>
    <row r="97" spans="1:9" ht="13" x14ac:dyDescent="0.25">
      <c r="A97" s="199" t="s">
        <v>98</v>
      </c>
      <c r="B97" s="577" t="s">
        <v>97</v>
      </c>
      <c r="C97" s="577"/>
      <c r="D97" s="577"/>
      <c r="E97" s="577"/>
      <c r="F97" s="577"/>
      <c r="G97" s="577"/>
      <c r="H97" s="577"/>
      <c r="I97" s="25">
        <f>ROUND((0.08*0.4*0.05)*I40,2)</f>
        <v>1.07</v>
      </c>
    </row>
    <row r="98" spans="1:9" ht="13" x14ac:dyDescent="0.25">
      <c r="A98" s="199" t="s">
        <v>96</v>
      </c>
      <c r="B98" s="553" t="s">
        <v>95</v>
      </c>
      <c r="C98" s="553"/>
      <c r="D98" s="553"/>
      <c r="E98" s="553"/>
      <c r="F98" s="553"/>
      <c r="G98" s="553"/>
      <c r="H98" s="553"/>
      <c r="I98" s="71">
        <f>ROUND((1*0.08*0.1*0.05)*I40,2)</f>
        <v>0.27</v>
      </c>
    </row>
    <row r="99" spans="1:9" ht="13" x14ac:dyDescent="0.25">
      <c r="A99" s="199" t="s">
        <v>35</v>
      </c>
      <c r="B99" s="553" t="s">
        <v>190</v>
      </c>
      <c r="C99" s="553"/>
      <c r="D99" s="553"/>
      <c r="E99" s="553"/>
      <c r="F99" s="553"/>
      <c r="G99" s="553"/>
      <c r="H99" s="553"/>
      <c r="I99" s="25">
        <f xml:space="preserve"> I40*1.94%</f>
        <v>12.998000000000001</v>
      </c>
    </row>
    <row r="100" spans="1:9" ht="13" x14ac:dyDescent="0.25">
      <c r="A100" s="199" t="s">
        <v>32</v>
      </c>
      <c r="B100" s="577" t="s">
        <v>93</v>
      </c>
      <c r="C100" s="577"/>
      <c r="D100" s="577"/>
      <c r="E100" s="577"/>
      <c r="F100" s="577"/>
      <c r="G100" s="577"/>
      <c r="H100" s="577"/>
      <c r="I100" s="25">
        <f>I99*36.8%</f>
        <v>4.783264</v>
      </c>
    </row>
    <row r="101" spans="1:9" ht="13" x14ac:dyDescent="0.25">
      <c r="A101" s="199" t="s">
        <v>92</v>
      </c>
      <c r="B101" s="577" t="s">
        <v>91</v>
      </c>
      <c r="C101" s="577"/>
      <c r="D101" s="577"/>
      <c r="E101" s="577"/>
      <c r="F101" s="577"/>
      <c r="G101" s="577"/>
      <c r="H101" s="577"/>
      <c r="I101" s="25">
        <f>ROUND(1*0.08*0.4*I40,2)</f>
        <v>21.44</v>
      </c>
    </row>
    <row r="102" spans="1:9" ht="13" x14ac:dyDescent="0.25">
      <c r="A102" s="199" t="s">
        <v>90</v>
      </c>
      <c r="B102" s="553" t="s">
        <v>89</v>
      </c>
      <c r="C102" s="553"/>
      <c r="D102" s="553"/>
      <c r="E102" s="553"/>
      <c r="F102" s="553"/>
      <c r="G102" s="553"/>
      <c r="H102" s="553"/>
      <c r="I102" s="25">
        <f>ROUND(1*0.08*0.1*I40,2)</f>
        <v>5.36</v>
      </c>
    </row>
    <row r="103" spans="1:9" ht="13" x14ac:dyDescent="0.25">
      <c r="A103" s="578" t="s">
        <v>47</v>
      </c>
      <c r="B103" s="578"/>
      <c r="C103" s="578"/>
      <c r="D103" s="578"/>
      <c r="E103" s="578"/>
      <c r="F103" s="578"/>
      <c r="G103" s="578"/>
      <c r="H103" s="578"/>
      <c r="I103" s="25">
        <f>SUM(I95:I102)</f>
        <v>48.936264000000001</v>
      </c>
    </row>
    <row r="104" spans="1:9" ht="14" x14ac:dyDescent="0.25">
      <c r="A104" s="554" t="s">
        <v>88</v>
      </c>
      <c r="B104" s="554"/>
      <c r="C104" s="554"/>
      <c r="D104" s="554"/>
      <c r="E104" s="554"/>
      <c r="F104" s="554"/>
      <c r="G104" s="554"/>
      <c r="H104" s="554"/>
      <c r="I104" s="554"/>
    </row>
    <row r="105" spans="1:9" ht="14" x14ac:dyDescent="0.3">
      <c r="A105" s="41" t="s">
        <v>68</v>
      </c>
      <c r="B105" s="581" t="s">
        <v>87</v>
      </c>
      <c r="C105" s="581"/>
      <c r="D105" s="581"/>
      <c r="E105" s="581"/>
      <c r="F105" s="581"/>
      <c r="G105" s="581"/>
      <c r="H105" s="581"/>
      <c r="I105" s="41" t="s">
        <v>16</v>
      </c>
    </row>
    <row r="106" spans="1:9" ht="13" x14ac:dyDescent="0.3">
      <c r="A106" s="210" t="s">
        <v>15</v>
      </c>
      <c r="B106" s="577" t="s">
        <v>86</v>
      </c>
      <c r="C106" s="577"/>
      <c r="D106" s="577"/>
      <c r="E106" s="577"/>
      <c r="F106" s="577"/>
      <c r="G106" s="577"/>
      <c r="H106" s="577"/>
      <c r="I106" s="25">
        <f>I40*8.33%</f>
        <v>55.811</v>
      </c>
    </row>
    <row r="107" spans="1:9" ht="13" x14ac:dyDescent="0.3">
      <c r="A107" s="210" t="s">
        <v>13</v>
      </c>
      <c r="B107" s="577" t="s">
        <v>191</v>
      </c>
      <c r="C107" s="577"/>
      <c r="D107" s="577"/>
      <c r="E107" s="577"/>
      <c r="F107" s="577"/>
      <c r="G107" s="577"/>
      <c r="H107" s="577"/>
      <c r="I107" s="40">
        <f>I40*1%</f>
        <v>6.7</v>
      </c>
    </row>
    <row r="108" spans="1:9" ht="13" x14ac:dyDescent="0.3">
      <c r="A108" s="210" t="s">
        <v>12</v>
      </c>
      <c r="B108" s="577" t="s">
        <v>180</v>
      </c>
      <c r="C108" s="577"/>
      <c r="D108" s="577"/>
      <c r="E108" s="577"/>
      <c r="F108" s="577"/>
      <c r="G108" s="577"/>
      <c r="H108" s="577"/>
      <c r="I108" s="40">
        <f>I40*0.02%</f>
        <v>0.13400000000000001</v>
      </c>
    </row>
    <row r="109" spans="1:9" ht="13" x14ac:dyDescent="0.3">
      <c r="A109" s="210" t="s">
        <v>35</v>
      </c>
      <c r="B109" s="577" t="s">
        <v>192</v>
      </c>
      <c r="C109" s="577"/>
      <c r="D109" s="577"/>
      <c r="E109" s="577"/>
      <c r="F109" s="577"/>
      <c r="G109" s="577"/>
      <c r="H109" s="577"/>
      <c r="I109" s="40">
        <f>I40*0.05%</f>
        <v>0.33500000000000002</v>
      </c>
    </row>
    <row r="110" spans="1:9" ht="13" x14ac:dyDescent="0.3">
      <c r="A110" s="210" t="s">
        <v>32</v>
      </c>
      <c r="B110" s="577" t="s">
        <v>193</v>
      </c>
      <c r="C110" s="577"/>
      <c r="D110" s="577"/>
      <c r="E110" s="577"/>
      <c r="F110" s="577"/>
      <c r="G110" s="577"/>
      <c r="H110" s="577"/>
      <c r="I110" s="37">
        <f>I40*0.28%</f>
        <v>1.8760000000000003</v>
      </c>
    </row>
    <row r="111" spans="1:9" ht="13" x14ac:dyDescent="0.3">
      <c r="A111" s="210" t="s">
        <v>81</v>
      </c>
      <c r="B111" s="577" t="s">
        <v>65</v>
      </c>
      <c r="C111" s="577"/>
      <c r="D111" s="577"/>
      <c r="E111" s="577"/>
      <c r="F111" s="577"/>
      <c r="G111" s="577"/>
      <c r="H111" s="577"/>
      <c r="I111" s="37"/>
    </row>
    <row r="112" spans="1:9" ht="13" x14ac:dyDescent="0.3">
      <c r="A112" s="578" t="s">
        <v>80</v>
      </c>
      <c r="B112" s="578"/>
      <c r="C112" s="578"/>
      <c r="D112" s="578"/>
      <c r="E112" s="578"/>
      <c r="F112" s="578"/>
      <c r="G112" s="578"/>
      <c r="H112" s="578"/>
      <c r="I112" s="37">
        <f>SUM(I106:I111)</f>
        <v>64.856000000000009</v>
      </c>
    </row>
    <row r="113" spans="1:9" ht="13" x14ac:dyDescent="0.3">
      <c r="A113" s="209" t="s">
        <v>79</v>
      </c>
      <c r="B113" s="577" t="s">
        <v>78</v>
      </c>
      <c r="C113" s="577"/>
      <c r="D113" s="577"/>
      <c r="E113" s="577"/>
      <c r="F113" s="577"/>
      <c r="G113" s="577"/>
      <c r="H113" s="577"/>
      <c r="I113" s="37">
        <f>ROUND(H76*I112,2)</f>
        <v>23.87</v>
      </c>
    </row>
    <row r="114" spans="1:9" ht="13" x14ac:dyDescent="0.25">
      <c r="A114" s="578" t="s">
        <v>47</v>
      </c>
      <c r="B114" s="578"/>
      <c r="C114" s="578"/>
      <c r="D114" s="578"/>
      <c r="E114" s="578"/>
      <c r="F114" s="578"/>
      <c r="G114" s="578"/>
      <c r="H114" s="578"/>
      <c r="I114" s="25">
        <f>SUM(I112:I113)</f>
        <v>88.726000000000013</v>
      </c>
    </row>
    <row r="115" spans="1:9" ht="14" x14ac:dyDescent="0.25">
      <c r="A115" s="581" t="s">
        <v>77</v>
      </c>
      <c r="B115" s="581"/>
      <c r="C115" s="581"/>
      <c r="D115" s="581"/>
      <c r="E115" s="581"/>
      <c r="F115" s="581"/>
      <c r="G115" s="581"/>
      <c r="H115" s="581"/>
      <c r="I115" s="581"/>
    </row>
    <row r="116" spans="1:9" ht="14" x14ac:dyDescent="0.25">
      <c r="A116" s="205">
        <v>4</v>
      </c>
      <c r="B116" s="554" t="s">
        <v>34</v>
      </c>
      <c r="C116" s="554"/>
      <c r="D116" s="554"/>
      <c r="E116" s="554"/>
      <c r="F116" s="554"/>
      <c r="G116" s="554"/>
      <c r="H116" s="554"/>
      <c r="I116" s="205" t="s">
        <v>16</v>
      </c>
    </row>
    <row r="117" spans="1:9" ht="13" x14ac:dyDescent="0.25">
      <c r="A117" s="199" t="s">
        <v>76</v>
      </c>
      <c r="B117" s="553" t="s">
        <v>75</v>
      </c>
      <c r="C117" s="553"/>
      <c r="D117" s="553"/>
      <c r="E117" s="553"/>
      <c r="F117" s="553"/>
      <c r="G117" s="553"/>
      <c r="H117" s="553"/>
      <c r="I117" s="25">
        <f>I76</f>
        <v>246.56</v>
      </c>
    </row>
    <row r="118" spans="1:9" ht="13" x14ac:dyDescent="0.25">
      <c r="A118" s="199" t="s">
        <v>74</v>
      </c>
      <c r="B118" s="553" t="s">
        <v>73</v>
      </c>
      <c r="C118" s="553"/>
      <c r="D118" s="553"/>
      <c r="E118" s="553"/>
      <c r="F118" s="553"/>
      <c r="G118" s="553"/>
      <c r="H118" s="553"/>
      <c r="I118" s="25">
        <f>I86</f>
        <v>101.827</v>
      </c>
    </row>
    <row r="119" spans="1:9" ht="13" x14ac:dyDescent="0.25">
      <c r="A119" s="199" t="s">
        <v>72</v>
      </c>
      <c r="B119" s="553" t="s">
        <v>71</v>
      </c>
      <c r="C119" s="553"/>
      <c r="D119" s="553"/>
      <c r="E119" s="553"/>
      <c r="F119" s="553"/>
      <c r="G119" s="553"/>
      <c r="H119" s="553"/>
      <c r="I119" s="25">
        <f>I92</f>
        <v>0.63900000000000012</v>
      </c>
    </row>
    <row r="120" spans="1:9" ht="13" x14ac:dyDescent="0.25">
      <c r="A120" s="199" t="s">
        <v>70</v>
      </c>
      <c r="B120" s="553" t="s">
        <v>69</v>
      </c>
      <c r="C120" s="553"/>
      <c r="D120" s="553"/>
      <c r="E120" s="553"/>
      <c r="F120" s="553"/>
      <c r="G120" s="553"/>
      <c r="H120" s="553"/>
      <c r="I120" s="25">
        <f>I103</f>
        <v>48.936264000000001</v>
      </c>
    </row>
    <row r="121" spans="1:9" ht="13" x14ac:dyDescent="0.25">
      <c r="A121" s="199" t="s">
        <v>68</v>
      </c>
      <c r="B121" s="553" t="s">
        <v>67</v>
      </c>
      <c r="C121" s="553"/>
      <c r="D121" s="553"/>
      <c r="E121" s="553"/>
      <c r="F121" s="553"/>
      <c r="G121" s="553"/>
      <c r="H121" s="553"/>
      <c r="I121" s="25">
        <f>I114</f>
        <v>88.726000000000013</v>
      </c>
    </row>
    <row r="122" spans="1:9" ht="13" x14ac:dyDescent="0.25">
      <c r="A122" s="199" t="s">
        <v>66</v>
      </c>
      <c r="B122" s="553" t="s">
        <v>65</v>
      </c>
      <c r="C122" s="553"/>
      <c r="D122" s="553"/>
      <c r="E122" s="553"/>
      <c r="F122" s="553"/>
      <c r="G122" s="553"/>
      <c r="H122" s="553"/>
      <c r="I122" s="25"/>
    </row>
    <row r="123" spans="1:9" ht="13" x14ac:dyDescent="0.25">
      <c r="A123" s="578" t="s">
        <v>47</v>
      </c>
      <c r="B123" s="578"/>
      <c r="C123" s="578"/>
      <c r="D123" s="578"/>
      <c r="E123" s="578"/>
      <c r="F123" s="578"/>
      <c r="G123" s="578"/>
      <c r="H123" s="578"/>
      <c r="I123" s="25">
        <f>SUM(I117:I122)</f>
        <v>486.688264</v>
      </c>
    </row>
    <row r="124" spans="1:9" ht="13" x14ac:dyDescent="0.25">
      <c r="A124" s="560" t="s">
        <v>64</v>
      </c>
      <c r="B124" s="560"/>
      <c r="C124" s="560"/>
      <c r="D124" s="560"/>
      <c r="E124" s="560"/>
      <c r="F124" s="560"/>
      <c r="G124" s="560"/>
      <c r="H124" s="560"/>
      <c r="I124" s="560"/>
    </row>
    <row r="125" spans="1:9" ht="14" x14ac:dyDescent="0.25">
      <c r="A125" s="205">
        <v>5</v>
      </c>
      <c r="B125" s="581" t="s">
        <v>63</v>
      </c>
      <c r="C125" s="581"/>
      <c r="D125" s="581"/>
      <c r="E125" s="581"/>
      <c r="F125" s="581"/>
      <c r="G125" s="581"/>
      <c r="H125" s="205" t="s">
        <v>62</v>
      </c>
      <c r="I125" s="34" t="s">
        <v>16</v>
      </c>
    </row>
    <row r="126" spans="1:9" ht="13" x14ac:dyDescent="0.25">
      <c r="A126" s="624" t="s">
        <v>61</v>
      </c>
      <c r="B126" s="624"/>
      <c r="C126" s="624"/>
      <c r="D126" s="624"/>
      <c r="E126" s="624"/>
      <c r="F126" s="624"/>
      <c r="G126" s="624"/>
      <c r="H126" s="33" t="s">
        <v>49</v>
      </c>
      <c r="I126" s="23">
        <f>SUM(I40+I52+I62+I123)</f>
        <v>1461.6182640000002</v>
      </c>
    </row>
    <row r="127" spans="1:9" ht="13" x14ac:dyDescent="0.25">
      <c r="A127" s="199" t="s">
        <v>15</v>
      </c>
      <c r="B127" s="574" t="s">
        <v>60</v>
      </c>
      <c r="C127" s="622"/>
      <c r="D127" s="622"/>
      <c r="E127" s="622"/>
      <c r="F127" s="622"/>
      <c r="G127" s="623"/>
      <c r="H127" s="32">
        <v>2.5000000000000001E-2</v>
      </c>
      <c r="I127" s="25">
        <v>36.630000000000003</v>
      </c>
    </row>
    <row r="128" spans="1:9" ht="13" x14ac:dyDescent="0.25">
      <c r="A128" s="624" t="s">
        <v>59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v>1498.25</v>
      </c>
    </row>
    <row r="129" spans="1:9" ht="13" x14ac:dyDescent="0.25">
      <c r="A129" s="199" t="s">
        <v>13</v>
      </c>
      <c r="B129" s="574" t="s">
        <v>58</v>
      </c>
      <c r="C129" s="622"/>
      <c r="D129" s="622"/>
      <c r="E129" s="622"/>
      <c r="F129" s="622"/>
      <c r="G129" s="623"/>
      <c r="H129" s="32">
        <v>5.3400000000000003E-2</v>
      </c>
      <c r="I129" s="25">
        <v>80</v>
      </c>
    </row>
    <row r="130" spans="1:9" ht="13" x14ac:dyDescent="0.25">
      <c r="A130" s="624" t="s">
        <v>57</v>
      </c>
      <c r="B130" s="624"/>
      <c r="C130" s="624"/>
      <c r="D130" s="624"/>
      <c r="E130" s="624"/>
      <c r="F130" s="624"/>
      <c r="G130" s="624"/>
      <c r="H130" s="31" t="s">
        <v>49</v>
      </c>
      <c r="I130" s="23">
        <v>1578.25</v>
      </c>
    </row>
    <row r="131" spans="1:9" ht="13" x14ac:dyDescent="0.25">
      <c r="A131" s="199" t="s">
        <v>12</v>
      </c>
      <c r="B131" s="577" t="s">
        <v>56</v>
      </c>
      <c r="C131" s="577"/>
      <c r="D131" s="577"/>
      <c r="E131" s="577"/>
      <c r="F131" s="577"/>
      <c r="G131" s="577"/>
      <c r="H131" s="30" t="s">
        <v>49</v>
      </c>
      <c r="I131" s="28"/>
    </row>
    <row r="132" spans="1:9" ht="13" x14ac:dyDescent="0.25">
      <c r="A132" s="199"/>
      <c r="B132" s="577" t="s">
        <v>55</v>
      </c>
      <c r="C132" s="577"/>
      <c r="D132" s="577"/>
      <c r="E132" s="577"/>
      <c r="F132" s="577"/>
      <c r="G132" s="577"/>
      <c r="H132" s="30" t="s">
        <v>49</v>
      </c>
      <c r="I132" s="28" t="s">
        <v>49</v>
      </c>
    </row>
    <row r="133" spans="1:9" ht="13" x14ac:dyDescent="0.25">
      <c r="A133" s="199"/>
      <c r="B133" s="625" t="s">
        <v>263</v>
      </c>
      <c r="C133" s="583"/>
      <c r="D133" s="583"/>
      <c r="E133" s="583"/>
      <c r="F133" s="583"/>
      <c r="G133" s="583"/>
      <c r="H133" s="26">
        <v>0.03</v>
      </c>
      <c r="I133" s="25">
        <f>I156*H133</f>
        <v>51.830100000000002</v>
      </c>
    </row>
    <row r="134" spans="1:9" ht="13" x14ac:dyDescent="0.25">
      <c r="A134" s="199"/>
      <c r="B134" s="625" t="s">
        <v>264</v>
      </c>
      <c r="C134" s="583"/>
      <c r="D134" s="583"/>
      <c r="E134" s="583"/>
      <c r="F134" s="583"/>
      <c r="G134" s="583"/>
      <c r="H134" s="26">
        <v>6.4999999999999997E-3</v>
      </c>
      <c r="I134" s="25">
        <f>I156*H134</f>
        <v>11.229855000000001</v>
      </c>
    </row>
    <row r="135" spans="1:9" ht="13" x14ac:dyDescent="0.25">
      <c r="A135" s="199"/>
      <c r="B135" s="582" t="s">
        <v>265</v>
      </c>
      <c r="C135" s="582"/>
      <c r="D135" s="582"/>
      <c r="E135" s="582"/>
      <c r="F135" s="582"/>
      <c r="G135" s="582"/>
      <c r="H135" s="29"/>
      <c r="I135" s="28">
        <f>I156*H135</f>
        <v>0</v>
      </c>
    </row>
    <row r="136" spans="1:9" ht="13" x14ac:dyDescent="0.25">
      <c r="A136" s="199"/>
      <c r="B136" s="584" t="s">
        <v>51</v>
      </c>
      <c r="C136" s="584"/>
      <c r="D136" s="584"/>
      <c r="E136" s="584"/>
      <c r="F136" s="584"/>
      <c r="G136" s="584"/>
      <c r="H136" s="29" t="s">
        <v>49</v>
      </c>
      <c r="I136" s="28" t="s">
        <v>49</v>
      </c>
    </row>
    <row r="137" spans="1:9" ht="13" x14ac:dyDescent="0.25">
      <c r="A137" s="199"/>
      <c r="B137" s="573" t="s">
        <v>50</v>
      </c>
      <c r="C137" s="573"/>
      <c r="D137" s="573"/>
      <c r="E137" s="573"/>
      <c r="F137" s="573"/>
      <c r="G137" s="573"/>
      <c r="H137" s="29" t="s">
        <v>49</v>
      </c>
      <c r="I137" s="28" t="s">
        <v>49</v>
      </c>
    </row>
    <row r="138" spans="1:9" ht="13" x14ac:dyDescent="0.25">
      <c r="A138" s="199"/>
      <c r="B138" s="625" t="s">
        <v>228</v>
      </c>
      <c r="C138" s="583"/>
      <c r="D138" s="583"/>
      <c r="E138" s="583"/>
      <c r="F138" s="583"/>
      <c r="G138" s="583"/>
      <c r="H138" s="26">
        <v>0.05</v>
      </c>
      <c r="I138" s="25">
        <f>I156*H138</f>
        <v>86.383500000000012</v>
      </c>
    </row>
    <row r="139" spans="1:9" ht="13" x14ac:dyDescent="0.25">
      <c r="A139" s="578" t="s">
        <v>248</v>
      </c>
      <c r="B139" s="578"/>
      <c r="C139" s="578"/>
      <c r="D139" s="578"/>
      <c r="E139" s="578"/>
      <c r="F139" s="578"/>
      <c r="G139" s="578"/>
      <c r="H139" s="578"/>
      <c r="I139" s="25">
        <v>266.05</v>
      </c>
    </row>
    <row r="140" spans="1:9" ht="13" x14ac:dyDescent="0.25">
      <c r="A140" s="578"/>
      <c r="B140" s="578"/>
      <c r="C140" s="578"/>
      <c r="D140" s="578"/>
      <c r="E140" s="578"/>
      <c r="F140" s="578"/>
      <c r="G140" s="578"/>
      <c r="H140" s="578"/>
      <c r="I140" s="578"/>
    </row>
    <row r="141" spans="1:9" ht="13" x14ac:dyDescent="0.25">
      <c r="A141" s="589" t="s">
        <v>46</v>
      </c>
      <c r="B141" s="589"/>
      <c r="C141" s="589"/>
      <c r="D141" s="589"/>
      <c r="E141" s="589"/>
      <c r="F141" s="589"/>
      <c r="G141" s="589"/>
      <c r="H141" s="24">
        <f>SUM(H133:H138)</f>
        <v>8.6499999999999994E-2</v>
      </c>
      <c r="I141" s="23">
        <v>149.09</v>
      </c>
    </row>
    <row r="142" spans="1:9" x14ac:dyDescent="0.25">
      <c r="A142" s="590" t="s">
        <v>45</v>
      </c>
      <c r="B142" s="590"/>
      <c r="C142" s="591" t="s">
        <v>44</v>
      </c>
      <c r="D142" s="591"/>
      <c r="E142" s="591"/>
      <c r="F142" s="591"/>
      <c r="G142" s="591"/>
      <c r="H142" s="591"/>
      <c r="I142" s="591"/>
    </row>
    <row r="143" spans="1:9" x14ac:dyDescent="0.25">
      <c r="A143" s="590"/>
      <c r="B143" s="590"/>
      <c r="C143" s="592" t="s">
        <v>43</v>
      </c>
      <c r="D143" s="592"/>
      <c r="E143" s="592"/>
      <c r="F143" s="592"/>
      <c r="G143" s="592"/>
      <c r="H143" s="592"/>
      <c r="I143" s="592"/>
    </row>
    <row r="144" spans="1:9" x14ac:dyDescent="0.25">
      <c r="A144" s="590"/>
      <c r="B144" s="590"/>
      <c r="C144" s="593" t="s">
        <v>42</v>
      </c>
      <c r="D144" s="593"/>
      <c r="E144" s="593"/>
      <c r="F144" s="593"/>
      <c r="G144" s="593"/>
      <c r="H144" s="593"/>
      <c r="I144" s="593"/>
    </row>
    <row r="145" spans="1:9" x14ac:dyDescent="0.25">
      <c r="A145" s="585"/>
      <c r="B145" s="585"/>
      <c r="C145" s="585"/>
      <c r="D145" s="585"/>
      <c r="E145" s="585"/>
      <c r="F145" s="585"/>
      <c r="G145" s="585"/>
      <c r="H145" s="585"/>
      <c r="I145" s="585"/>
    </row>
    <row r="146" spans="1:9" ht="13" x14ac:dyDescent="0.25">
      <c r="A146" s="553" t="s">
        <v>41</v>
      </c>
      <c r="B146" s="553"/>
      <c r="C146" s="553"/>
      <c r="D146" s="553"/>
      <c r="E146" s="553"/>
      <c r="F146" s="553"/>
      <c r="G146" s="553"/>
      <c r="H146" s="553"/>
      <c r="I146" s="553"/>
    </row>
    <row r="147" spans="1:9" ht="13" x14ac:dyDescent="0.25">
      <c r="A147" s="578"/>
      <c r="B147" s="578"/>
      <c r="C147" s="578"/>
      <c r="D147" s="578"/>
      <c r="E147" s="578"/>
      <c r="F147" s="578"/>
      <c r="G147" s="578"/>
      <c r="H147" s="578"/>
      <c r="I147" s="578"/>
    </row>
    <row r="148" spans="1:9" ht="15.5" x14ac:dyDescent="0.25">
      <c r="A148" s="586" t="s">
        <v>40</v>
      </c>
      <c r="B148" s="586"/>
      <c r="C148" s="586"/>
      <c r="D148" s="586"/>
      <c r="E148" s="586"/>
      <c r="F148" s="586"/>
      <c r="G148" s="586"/>
      <c r="H148" s="586"/>
      <c r="I148" s="586"/>
    </row>
    <row r="149" spans="1:9" ht="14" x14ac:dyDescent="0.25">
      <c r="A149" s="587" t="s">
        <v>39</v>
      </c>
      <c r="B149" s="587"/>
      <c r="C149" s="587"/>
      <c r="D149" s="587"/>
      <c r="E149" s="587"/>
      <c r="F149" s="587"/>
      <c r="G149" s="587"/>
      <c r="H149" s="587"/>
      <c r="I149" s="204" t="s">
        <v>16</v>
      </c>
    </row>
    <row r="150" spans="1:9" ht="13" x14ac:dyDescent="0.25">
      <c r="A150" s="206" t="s">
        <v>15</v>
      </c>
      <c r="B150" s="588" t="s">
        <v>38</v>
      </c>
      <c r="C150" s="588"/>
      <c r="D150" s="588"/>
      <c r="E150" s="588"/>
      <c r="F150" s="588"/>
      <c r="G150" s="588"/>
      <c r="H150" s="588"/>
      <c r="I150" s="20">
        <f>I40</f>
        <v>670</v>
      </c>
    </row>
    <row r="151" spans="1:9" ht="13" x14ac:dyDescent="0.25">
      <c r="A151" s="206" t="s">
        <v>13</v>
      </c>
      <c r="B151" s="588" t="s">
        <v>37</v>
      </c>
      <c r="C151" s="588"/>
      <c r="D151" s="588"/>
      <c r="E151" s="588"/>
      <c r="F151" s="588"/>
      <c r="G151" s="588"/>
      <c r="H151" s="588"/>
      <c r="I151" s="20">
        <f>I52</f>
        <v>299.93</v>
      </c>
    </row>
    <row r="152" spans="1:9" ht="13" x14ac:dyDescent="0.25">
      <c r="A152" s="206" t="s">
        <v>12</v>
      </c>
      <c r="B152" s="588" t="s">
        <v>36</v>
      </c>
      <c r="C152" s="588"/>
      <c r="D152" s="588"/>
      <c r="E152" s="588"/>
      <c r="F152" s="588"/>
      <c r="G152" s="588"/>
      <c r="H152" s="588"/>
      <c r="I152" s="20">
        <f>I62</f>
        <v>5</v>
      </c>
    </row>
    <row r="153" spans="1:9" ht="13" x14ac:dyDescent="0.25">
      <c r="A153" s="206" t="s">
        <v>35</v>
      </c>
      <c r="B153" s="588" t="s">
        <v>34</v>
      </c>
      <c r="C153" s="588"/>
      <c r="D153" s="588"/>
      <c r="E153" s="588"/>
      <c r="F153" s="588"/>
      <c r="G153" s="588"/>
      <c r="H153" s="588"/>
      <c r="I153" s="20">
        <f>I123</f>
        <v>486.688264</v>
      </c>
    </row>
    <row r="154" spans="1:9" ht="13" x14ac:dyDescent="0.25">
      <c r="A154" s="598" t="s">
        <v>33</v>
      </c>
      <c r="B154" s="598"/>
      <c r="C154" s="598"/>
      <c r="D154" s="598"/>
      <c r="E154" s="598"/>
      <c r="F154" s="598"/>
      <c r="G154" s="598"/>
      <c r="H154" s="598"/>
      <c r="I154" s="20">
        <f>SUM(I150:I153)</f>
        <v>1461.6182640000002</v>
      </c>
    </row>
    <row r="155" spans="1:9" ht="13" x14ac:dyDescent="0.25">
      <c r="A155" s="21" t="s">
        <v>32</v>
      </c>
      <c r="B155" s="588" t="s">
        <v>31</v>
      </c>
      <c r="C155" s="588"/>
      <c r="D155" s="588"/>
      <c r="E155" s="588"/>
      <c r="F155" s="588"/>
      <c r="G155" s="588"/>
      <c r="H155" s="588"/>
      <c r="I155" s="20">
        <v>266.05</v>
      </c>
    </row>
    <row r="156" spans="1:9" ht="13" x14ac:dyDescent="0.25">
      <c r="A156" s="598" t="s">
        <v>30</v>
      </c>
      <c r="B156" s="598"/>
      <c r="C156" s="598"/>
      <c r="D156" s="598"/>
      <c r="E156" s="598"/>
      <c r="F156" s="598"/>
      <c r="G156" s="598"/>
      <c r="H156" s="598"/>
      <c r="I156" s="20">
        <v>1727.67</v>
      </c>
    </row>
    <row r="157" spans="1:9" ht="14.5" x14ac:dyDescent="0.25">
      <c r="A157" s="594" t="s">
        <v>29</v>
      </c>
      <c r="B157" s="594"/>
      <c r="C157" s="594"/>
      <c r="D157" s="594"/>
      <c r="E157" s="594"/>
      <c r="F157" s="594"/>
      <c r="G157" s="594"/>
      <c r="H157" s="594"/>
      <c r="I157" s="594"/>
    </row>
    <row r="158" spans="1:9" ht="15.5" x14ac:dyDescent="0.25">
      <c r="A158" s="586" t="s">
        <v>28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69" x14ac:dyDescent="0.25">
      <c r="A159" s="595" t="s">
        <v>27</v>
      </c>
      <c r="B159" s="595"/>
      <c r="C159" s="580" t="s">
        <v>26</v>
      </c>
      <c r="D159" s="580"/>
      <c r="E159" s="19" t="s">
        <v>25</v>
      </c>
      <c r="F159" s="580" t="s">
        <v>24</v>
      </c>
      <c r="G159" s="580"/>
      <c r="H159" s="204" t="s">
        <v>23</v>
      </c>
      <c r="I159" s="204" t="s">
        <v>22</v>
      </c>
    </row>
    <row r="160" spans="1:9" x14ac:dyDescent="0.25">
      <c r="A160" s="621" t="s">
        <v>241</v>
      </c>
      <c r="B160" s="596"/>
      <c r="C160" s="619">
        <v>1727.67</v>
      </c>
      <c r="D160" s="597"/>
      <c r="E160" s="18">
        <v>1</v>
      </c>
      <c r="F160" s="619">
        <v>1727.67</v>
      </c>
      <c r="G160" s="597"/>
      <c r="H160" s="16">
        <v>1</v>
      </c>
      <c r="I160" s="207">
        <v>1727.67</v>
      </c>
    </row>
    <row r="161" spans="1:9" ht="13" x14ac:dyDescent="0.25">
      <c r="A161" s="603" t="s">
        <v>20</v>
      </c>
      <c r="B161" s="603"/>
      <c r="C161" s="603"/>
      <c r="D161" s="603"/>
      <c r="E161" s="603"/>
      <c r="F161" s="603"/>
      <c r="G161" s="603"/>
      <c r="H161" s="603"/>
      <c r="I161" s="207">
        <v>1727.67</v>
      </c>
    </row>
    <row r="162" spans="1:9" ht="15.5" x14ac:dyDescent="0.25">
      <c r="A162" s="586" t="s">
        <v>19</v>
      </c>
      <c r="B162" s="586"/>
      <c r="C162" s="586"/>
      <c r="D162" s="586"/>
      <c r="E162" s="586"/>
      <c r="F162" s="586"/>
      <c r="G162" s="586"/>
      <c r="H162" s="586"/>
      <c r="I162" s="586"/>
    </row>
    <row r="163" spans="1:9" ht="15.5" x14ac:dyDescent="0.25">
      <c r="A163" s="586" t="s">
        <v>18</v>
      </c>
      <c r="B163" s="586"/>
      <c r="C163" s="586"/>
      <c r="D163" s="586"/>
      <c r="E163" s="586"/>
      <c r="F163" s="586"/>
      <c r="G163" s="586"/>
      <c r="H163" s="586"/>
      <c r="I163" s="586"/>
    </row>
    <row r="164" spans="1:9" ht="13" x14ac:dyDescent="0.25">
      <c r="A164" s="580" t="s">
        <v>17</v>
      </c>
      <c r="B164" s="580"/>
      <c r="C164" s="580"/>
      <c r="D164" s="580"/>
      <c r="E164" s="580"/>
      <c r="F164" s="580"/>
      <c r="G164" s="580"/>
      <c r="H164" s="580"/>
      <c r="I164" s="204" t="s">
        <v>16</v>
      </c>
    </row>
    <row r="165" spans="1:9" x14ac:dyDescent="0.25">
      <c r="A165" s="208" t="s">
        <v>15</v>
      </c>
      <c r="B165" s="583" t="s">
        <v>14</v>
      </c>
      <c r="C165" s="583"/>
      <c r="D165" s="583"/>
      <c r="E165" s="583"/>
      <c r="F165" s="583"/>
      <c r="G165" s="583"/>
      <c r="H165" s="583"/>
      <c r="I165" s="16"/>
    </row>
    <row r="166" spans="1:9" x14ac:dyDescent="0.25">
      <c r="A166" s="208" t="s">
        <v>13</v>
      </c>
      <c r="B166" s="583" t="s">
        <v>9</v>
      </c>
      <c r="C166" s="583"/>
      <c r="D166" s="583"/>
      <c r="E166" s="583"/>
      <c r="F166" s="583"/>
      <c r="G166" s="583"/>
      <c r="H166" s="583"/>
      <c r="I166" s="207">
        <v>1727.67</v>
      </c>
    </row>
    <row r="167" spans="1:9" x14ac:dyDescent="0.25">
      <c r="A167" s="208" t="s">
        <v>12</v>
      </c>
      <c r="B167" s="583" t="s">
        <v>11</v>
      </c>
      <c r="C167" s="583"/>
      <c r="D167" s="583"/>
      <c r="E167" s="583"/>
      <c r="F167" s="583"/>
      <c r="G167" s="583"/>
      <c r="H167" s="583"/>
      <c r="I167" s="207"/>
    </row>
    <row r="168" spans="1:9" x14ac:dyDescent="0.25">
      <c r="A168" s="599"/>
      <c r="B168" s="599"/>
      <c r="C168" s="599"/>
      <c r="D168" s="599"/>
      <c r="E168" s="599"/>
      <c r="F168" s="599"/>
      <c r="G168" s="599"/>
      <c r="H168" s="599"/>
      <c r="I168" s="599"/>
    </row>
    <row r="169" spans="1:9" x14ac:dyDescent="0.25">
      <c r="A169" s="596" t="s">
        <v>10</v>
      </c>
      <c r="B169" s="596"/>
      <c r="C169" s="596"/>
      <c r="D169" s="596"/>
      <c r="E169" s="596"/>
      <c r="F169" s="596"/>
      <c r="G169" s="596"/>
      <c r="H169" s="596"/>
      <c r="I169" s="596"/>
    </row>
    <row r="170" spans="1:9" ht="13" x14ac:dyDescent="0.3">
      <c r="A170" s="13"/>
      <c r="B170" s="13"/>
      <c r="C170" s="13"/>
      <c r="D170" s="13"/>
      <c r="E170" s="13"/>
      <c r="F170" s="13"/>
      <c r="G170" s="13"/>
      <c r="H170" s="12"/>
      <c r="I170" s="12"/>
    </row>
    <row r="171" spans="1:9" ht="13" x14ac:dyDescent="0.3">
      <c r="A171" s="600"/>
      <c r="B171" s="600"/>
      <c r="C171" s="600"/>
      <c r="D171" s="600"/>
      <c r="E171" s="600"/>
      <c r="F171" s="600"/>
      <c r="G171" s="600"/>
      <c r="H171" s="600"/>
      <c r="I171" s="600"/>
    </row>
    <row r="172" spans="1:9" ht="18" x14ac:dyDescent="0.25">
      <c r="A172" s="601" t="s">
        <v>9</v>
      </c>
      <c r="B172" s="601"/>
      <c r="C172" s="601"/>
      <c r="D172" s="601"/>
      <c r="E172" s="601"/>
      <c r="F172" s="601"/>
      <c r="G172" s="602">
        <v>1727.67</v>
      </c>
      <c r="H172" s="602"/>
      <c r="I172" s="602"/>
    </row>
    <row r="173" spans="1:9" ht="18" x14ac:dyDescent="0.4">
      <c r="A173" s="607"/>
      <c r="B173" s="607"/>
      <c r="C173" s="607"/>
      <c r="D173" s="607"/>
      <c r="E173" s="607"/>
      <c r="F173" s="607"/>
      <c r="G173" s="607"/>
      <c r="H173" s="607"/>
      <c r="I173" s="607"/>
    </row>
    <row r="174" spans="1:9" ht="18" x14ac:dyDescent="0.25">
      <c r="A174" s="601" t="s">
        <v>8</v>
      </c>
      <c r="B174" s="601"/>
      <c r="C174" s="601"/>
      <c r="D174" s="601"/>
      <c r="E174" s="601"/>
      <c r="F174" s="601"/>
      <c r="G174" s="608">
        <v>11</v>
      </c>
      <c r="H174" s="608"/>
      <c r="I174" s="608"/>
    </row>
    <row r="175" spans="1:9" ht="18" x14ac:dyDescent="0.25">
      <c r="A175" s="609"/>
      <c r="B175" s="609"/>
      <c r="C175" s="609"/>
      <c r="D175" s="609"/>
      <c r="E175" s="609"/>
      <c r="F175" s="609"/>
      <c r="G175" s="609"/>
      <c r="H175" s="609"/>
      <c r="I175" s="609"/>
    </row>
    <row r="176" spans="1:9" ht="18" x14ac:dyDescent="0.25">
      <c r="A176" s="610" t="s">
        <v>7</v>
      </c>
      <c r="B176" s="610"/>
      <c r="C176" s="610"/>
      <c r="D176" s="610"/>
      <c r="E176" s="610"/>
      <c r="F176" s="610"/>
      <c r="G176" s="611">
        <v>19004.37</v>
      </c>
      <c r="H176" s="611"/>
      <c r="I176" s="611"/>
    </row>
  </sheetData>
  <mergeCells count="182">
    <mergeCell ref="A13:I13"/>
    <mergeCell ref="A15:I15"/>
    <mergeCell ref="B16:G16"/>
    <mergeCell ref="H16:I16"/>
    <mergeCell ref="B17:G17"/>
    <mergeCell ref="H17:I17"/>
    <mergeCell ref="A9:I9"/>
    <mergeCell ref="A10:I10"/>
    <mergeCell ref="A11:E11"/>
    <mergeCell ref="F11:I11"/>
    <mergeCell ref="A12:E12"/>
    <mergeCell ref="F12:I12"/>
    <mergeCell ref="A22:I22"/>
    <mergeCell ref="B23:G23"/>
    <mergeCell ref="H23:I23"/>
    <mergeCell ref="B24:G24"/>
    <mergeCell ref="H24:I24"/>
    <mergeCell ref="B25:G25"/>
    <mergeCell ref="H25:I25"/>
    <mergeCell ref="B18:G18"/>
    <mergeCell ref="H18:I18"/>
    <mergeCell ref="B19:G19"/>
    <mergeCell ref="H19:I19"/>
    <mergeCell ref="A20:I20"/>
    <mergeCell ref="A21:I21"/>
    <mergeCell ref="B31:G31"/>
    <mergeCell ref="B32:H32"/>
    <mergeCell ref="B33:G33"/>
    <mergeCell ref="B34:G34"/>
    <mergeCell ref="B35:H35"/>
    <mergeCell ref="B36:H36"/>
    <mergeCell ref="B26:G26"/>
    <mergeCell ref="H26:I26"/>
    <mergeCell ref="A27:I27"/>
    <mergeCell ref="A28:I28"/>
    <mergeCell ref="A29:I29"/>
    <mergeCell ref="A30:I30"/>
    <mergeCell ref="B43:H43"/>
    <mergeCell ref="B44:G44"/>
    <mergeCell ref="B45:G45"/>
    <mergeCell ref="B46:H46"/>
    <mergeCell ref="B47:G47"/>
    <mergeCell ref="B48:H48"/>
    <mergeCell ref="B37:H37"/>
    <mergeCell ref="B38:H38"/>
    <mergeCell ref="B39:H39"/>
    <mergeCell ref="A40:H40"/>
    <mergeCell ref="A41:I41"/>
    <mergeCell ref="B42:H42"/>
    <mergeCell ref="A55:I55"/>
    <mergeCell ref="A56:I56"/>
    <mergeCell ref="B57:H57"/>
    <mergeCell ref="B58:H58"/>
    <mergeCell ref="B59:H59"/>
    <mergeCell ref="B60:H60"/>
    <mergeCell ref="B49:H49"/>
    <mergeCell ref="B50:H50"/>
    <mergeCell ref="B51:H51"/>
    <mergeCell ref="B52:H52"/>
    <mergeCell ref="A53:I53"/>
    <mergeCell ref="A54:I54"/>
    <mergeCell ref="B68:G68"/>
    <mergeCell ref="B69:G69"/>
    <mergeCell ref="B70:G70"/>
    <mergeCell ref="B71:G71"/>
    <mergeCell ref="B72:G72"/>
    <mergeCell ref="B73:G73"/>
    <mergeCell ref="B61:H61"/>
    <mergeCell ref="A62:H62"/>
    <mergeCell ref="A63:I63"/>
    <mergeCell ref="A64:I64"/>
    <mergeCell ref="A66:I66"/>
    <mergeCell ref="B67:G67"/>
    <mergeCell ref="B81:H81"/>
    <mergeCell ref="B82:H82"/>
    <mergeCell ref="B83:H83"/>
    <mergeCell ref="A84:H84"/>
    <mergeCell ref="B85:H85"/>
    <mergeCell ref="A86:H86"/>
    <mergeCell ref="B74:G74"/>
    <mergeCell ref="B75:G75"/>
    <mergeCell ref="A76:G76"/>
    <mergeCell ref="A78:I78"/>
    <mergeCell ref="A79:I79"/>
    <mergeCell ref="A80:I80"/>
    <mergeCell ref="A93:I93"/>
    <mergeCell ref="B94:H94"/>
    <mergeCell ref="B95:H95"/>
    <mergeCell ref="B96:H96"/>
    <mergeCell ref="B97:H97"/>
    <mergeCell ref="B98:H98"/>
    <mergeCell ref="A87:I87"/>
    <mergeCell ref="A88:I88"/>
    <mergeCell ref="B89:H89"/>
    <mergeCell ref="B90:H90"/>
    <mergeCell ref="B91:H91"/>
    <mergeCell ref="A92:H92"/>
    <mergeCell ref="B105:H105"/>
    <mergeCell ref="B106:H106"/>
    <mergeCell ref="B107:H107"/>
    <mergeCell ref="B108:H108"/>
    <mergeCell ref="B109:H109"/>
    <mergeCell ref="B110:H110"/>
    <mergeCell ref="B99:H99"/>
    <mergeCell ref="B100:H100"/>
    <mergeCell ref="B101:H101"/>
    <mergeCell ref="B102:H102"/>
    <mergeCell ref="A103:H103"/>
    <mergeCell ref="A104:I104"/>
    <mergeCell ref="B117:H117"/>
    <mergeCell ref="B118:H118"/>
    <mergeCell ref="B119:H119"/>
    <mergeCell ref="B120:H120"/>
    <mergeCell ref="B121:H121"/>
    <mergeCell ref="B122:H122"/>
    <mergeCell ref="B111:H111"/>
    <mergeCell ref="A112:H112"/>
    <mergeCell ref="B113:H113"/>
    <mergeCell ref="A114:H114"/>
    <mergeCell ref="A115:I115"/>
    <mergeCell ref="B116:H116"/>
    <mergeCell ref="B129:G129"/>
    <mergeCell ref="A130:G130"/>
    <mergeCell ref="B131:G131"/>
    <mergeCell ref="B132:G132"/>
    <mergeCell ref="B133:G133"/>
    <mergeCell ref="B134:G134"/>
    <mergeCell ref="A123:H123"/>
    <mergeCell ref="A124:I124"/>
    <mergeCell ref="B125:G125"/>
    <mergeCell ref="A126:G126"/>
    <mergeCell ref="B127:G127"/>
    <mergeCell ref="A128:G128"/>
    <mergeCell ref="A141:G141"/>
    <mergeCell ref="A142:B144"/>
    <mergeCell ref="C142:I142"/>
    <mergeCell ref="C143:I143"/>
    <mergeCell ref="C144:I144"/>
    <mergeCell ref="A145:I145"/>
    <mergeCell ref="B135:G135"/>
    <mergeCell ref="B136:G136"/>
    <mergeCell ref="B137:G137"/>
    <mergeCell ref="B138:G138"/>
    <mergeCell ref="A139:H139"/>
    <mergeCell ref="A140:I140"/>
    <mergeCell ref="B152:H152"/>
    <mergeCell ref="B153:H153"/>
    <mergeCell ref="A154:H154"/>
    <mergeCell ref="B155:H155"/>
    <mergeCell ref="A156:H156"/>
    <mergeCell ref="A157:I157"/>
    <mergeCell ref="A146:I146"/>
    <mergeCell ref="A147:I147"/>
    <mergeCell ref="A148:I148"/>
    <mergeCell ref="A149:H149"/>
    <mergeCell ref="B150:H150"/>
    <mergeCell ref="B151:H151"/>
    <mergeCell ref="A161:H161"/>
    <mergeCell ref="A162:I162"/>
    <mergeCell ref="A163:I163"/>
    <mergeCell ref="A164:H164"/>
    <mergeCell ref="B165:H165"/>
    <mergeCell ref="B166:H166"/>
    <mergeCell ref="A158:I158"/>
    <mergeCell ref="A159:B159"/>
    <mergeCell ref="C159:D159"/>
    <mergeCell ref="F159:G159"/>
    <mergeCell ref="A160:B160"/>
    <mergeCell ref="C160:D160"/>
    <mergeCell ref="F160:G160"/>
    <mergeCell ref="A173:I173"/>
    <mergeCell ref="A174:F174"/>
    <mergeCell ref="G174:I174"/>
    <mergeCell ref="A175:I175"/>
    <mergeCell ref="A176:F176"/>
    <mergeCell ref="G176:I176"/>
    <mergeCell ref="B167:H167"/>
    <mergeCell ref="A168:I168"/>
    <mergeCell ref="A169:I169"/>
    <mergeCell ref="A171:I171"/>
    <mergeCell ref="A172:F172"/>
    <mergeCell ref="G172:I172"/>
  </mergeCells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3:I175"/>
  <sheetViews>
    <sheetView topLeftCell="A12" workbookViewId="0">
      <selection activeCell="N22" sqref="N22"/>
    </sheetView>
  </sheetViews>
  <sheetFormatPr defaultRowHeight="12.5" x14ac:dyDescent="0.25"/>
  <cols>
    <col min="9" max="9" width="11.54296875" bestFit="1" customWidth="1"/>
  </cols>
  <sheetData>
    <row r="3" spans="1:9" ht="13" thickBot="1" x14ac:dyDescent="0.3"/>
    <row r="4" spans="1:9" ht="13" x14ac:dyDescent="0.3">
      <c r="A4" s="147" t="s">
        <v>224</v>
      </c>
      <c r="B4" s="148"/>
      <c r="C4" s="148"/>
      <c r="D4" s="149"/>
    </row>
    <row r="5" spans="1:9" ht="13" x14ac:dyDescent="0.3">
      <c r="A5" s="150" t="s">
        <v>221</v>
      </c>
      <c r="B5" s="146"/>
      <c r="C5" s="146"/>
      <c r="D5" s="151"/>
    </row>
    <row r="6" spans="1:9" ht="13" x14ac:dyDescent="0.3">
      <c r="A6" s="150" t="s">
        <v>222</v>
      </c>
      <c r="B6" s="146"/>
      <c r="C6" s="146"/>
      <c r="D6" s="151"/>
    </row>
    <row r="7" spans="1:9" ht="13.5" thickBot="1" x14ac:dyDescent="0.35">
      <c r="A7" s="152" t="s">
        <v>223</v>
      </c>
      <c r="B7" s="153"/>
      <c r="C7" s="153"/>
      <c r="D7" s="154"/>
    </row>
    <row r="8" spans="1:9" ht="23" x14ac:dyDescent="0.25">
      <c r="A8" s="557" t="s">
        <v>178</v>
      </c>
      <c r="B8" s="557"/>
      <c r="C8" s="557"/>
      <c r="D8" s="557"/>
      <c r="E8" s="557"/>
      <c r="F8" s="557"/>
      <c r="G8" s="557"/>
      <c r="H8" s="557"/>
      <c r="I8" s="557"/>
    </row>
    <row r="9" spans="1:9" ht="23" x14ac:dyDescent="0.25">
      <c r="A9" s="558" t="s">
        <v>268</v>
      </c>
      <c r="B9" s="558"/>
      <c r="C9" s="558"/>
      <c r="D9" s="558"/>
      <c r="E9" s="558"/>
      <c r="F9" s="558"/>
      <c r="G9" s="558"/>
      <c r="H9" s="558"/>
      <c r="I9" s="558"/>
    </row>
    <row r="10" spans="1:9" ht="13" x14ac:dyDescent="0.25">
      <c r="A10" s="553" t="s">
        <v>182</v>
      </c>
      <c r="B10" s="553"/>
      <c r="C10" s="553"/>
      <c r="D10" s="553"/>
      <c r="E10" s="553"/>
      <c r="F10" s="556"/>
      <c r="G10" s="556"/>
      <c r="H10" s="556"/>
      <c r="I10" s="556"/>
    </row>
    <row r="11" spans="1:9" ht="13" x14ac:dyDescent="0.25">
      <c r="A11" s="553" t="s">
        <v>175</v>
      </c>
      <c r="B11" s="553"/>
      <c r="C11" s="553"/>
      <c r="D11" s="553"/>
      <c r="E11" s="553"/>
      <c r="F11" s="556"/>
      <c r="G11" s="556"/>
      <c r="H11" s="556"/>
      <c r="I11" s="556"/>
    </row>
    <row r="12" spans="1:9" ht="13" x14ac:dyDescent="0.25">
      <c r="A12" s="553" t="s">
        <v>181</v>
      </c>
      <c r="B12" s="553"/>
      <c r="C12" s="553"/>
      <c r="D12" s="553"/>
      <c r="E12" s="553"/>
      <c r="F12" s="553"/>
      <c r="G12" s="553"/>
      <c r="H12" s="553"/>
      <c r="I12" s="553"/>
    </row>
    <row r="13" spans="1:9" ht="13" x14ac:dyDescent="0.25">
      <c r="A13" s="197"/>
      <c r="B13" s="201"/>
      <c r="C13" s="201"/>
      <c r="D13" s="201"/>
      <c r="E13" s="201"/>
      <c r="F13" s="201"/>
      <c r="G13" s="201"/>
      <c r="H13" s="201"/>
      <c r="I13" s="201"/>
    </row>
    <row r="14" spans="1:9" ht="14" x14ac:dyDescent="0.25">
      <c r="A14" s="554" t="s">
        <v>172</v>
      </c>
      <c r="B14" s="554"/>
      <c r="C14" s="554"/>
      <c r="D14" s="554"/>
      <c r="E14" s="554"/>
      <c r="F14" s="554"/>
      <c r="G14" s="554"/>
      <c r="H14" s="554"/>
      <c r="I14" s="554"/>
    </row>
    <row r="15" spans="1:9" ht="13" x14ac:dyDescent="0.25">
      <c r="A15" s="204" t="s">
        <v>15</v>
      </c>
      <c r="B15" s="553" t="s">
        <v>171</v>
      </c>
      <c r="C15" s="553"/>
      <c r="D15" s="553"/>
      <c r="E15" s="553"/>
      <c r="F15" s="553"/>
      <c r="G15" s="553"/>
      <c r="H15" s="555">
        <v>40955</v>
      </c>
      <c r="I15" s="555"/>
    </row>
    <row r="16" spans="1:9" ht="13" x14ac:dyDescent="0.25">
      <c r="A16" s="204" t="s">
        <v>13</v>
      </c>
      <c r="B16" s="553" t="s">
        <v>169</v>
      </c>
      <c r="C16" s="553"/>
      <c r="D16" s="553"/>
      <c r="E16" s="553"/>
      <c r="F16" s="553"/>
      <c r="G16" s="553"/>
      <c r="H16" s="556" t="s">
        <v>257</v>
      </c>
      <c r="I16" s="556"/>
    </row>
    <row r="17" spans="1:9" ht="13" x14ac:dyDescent="0.25">
      <c r="A17" s="204" t="s">
        <v>12</v>
      </c>
      <c r="B17" s="553" t="s">
        <v>167</v>
      </c>
      <c r="C17" s="553"/>
      <c r="D17" s="553"/>
      <c r="E17" s="553"/>
      <c r="F17" s="553"/>
      <c r="G17" s="553"/>
      <c r="H17" s="556" t="s">
        <v>201</v>
      </c>
      <c r="I17" s="556"/>
    </row>
    <row r="18" spans="1:9" ht="13" x14ac:dyDescent="0.25">
      <c r="A18" s="204" t="s">
        <v>35</v>
      </c>
      <c r="B18" s="553" t="s">
        <v>165</v>
      </c>
      <c r="C18" s="553"/>
      <c r="D18" s="553"/>
      <c r="E18" s="553"/>
      <c r="F18" s="553"/>
      <c r="G18" s="553"/>
      <c r="H18" s="556"/>
      <c r="I18" s="556"/>
    </row>
    <row r="19" spans="1:9" ht="13" x14ac:dyDescent="0.25">
      <c r="A19" s="560"/>
      <c r="B19" s="560"/>
      <c r="C19" s="560"/>
      <c r="D19" s="560"/>
      <c r="E19" s="560"/>
      <c r="F19" s="560"/>
      <c r="G19" s="560"/>
      <c r="H19" s="560"/>
      <c r="I19" s="560"/>
    </row>
    <row r="20" spans="1:9" ht="14" x14ac:dyDescent="0.25">
      <c r="A20" s="554" t="s">
        <v>164</v>
      </c>
      <c r="B20" s="554"/>
      <c r="C20" s="554"/>
      <c r="D20" s="554"/>
      <c r="E20" s="554"/>
      <c r="F20" s="554"/>
      <c r="G20" s="554"/>
      <c r="H20" s="554"/>
      <c r="I20" s="554"/>
    </row>
    <row r="21" spans="1:9" ht="14" x14ac:dyDescent="0.25">
      <c r="A21" s="554" t="s">
        <v>163</v>
      </c>
      <c r="B21" s="554"/>
      <c r="C21" s="554"/>
      <c r="D21" s="554"/>
      <c r="E21" s="554"/>
      <c r="F21" s="554"/>
      <c r="G21" s="554"/>
      <c r="H21" s="554"/>
      <c r="I21" s="554"/>
    </row>
    <row r="22" spans="1:9" ht="13" x14ac:dyDescent="0.25">
      <c r="A22" s="204">
        <v>1</v>
      </c>
      <c r="B22" s="553" t="s">
        <v>162</v>
      </c>
      <c r="C22" s="553"/>
      <c r="D22" s="553"/>
      <c r="E22" s="553"/>
      <c r="F22" s="553"/>
      <c r="G22" s="553"/>
      <c r="H22" s="565" t="s">
        <v>241</v>
      </c>
      <c r="I22" s="565"/>
    </row>
    <row r="23" spans="1:9" ht="13" x14ac:dyDescent="0.25">
      <c r="A23" s="204">
        <v>2</v>
      </c>
      <c r="B23" s="553" t="s">
        <v>161</v>
      </c>
      <c r="C23" s="553"/>
      <c r="D23" s="553"/>
      <c r="E23" s="553"/>
      <c r="F23" s="553"/>
      <c r="G23" s="553"/>
      <c r="H23" s="565">
        <v>737</v>
      </c>
      <c r="I23" s="565"/>
    </row>
    <row r="24" spans="1:9" ht="14" x14ac:dyDescent="0.25">
      <c r="A24" s="204">
        <v>3</v>
      </c>
      <c r="B24" s="553" t="s">
        <v>160</v>
      </c>
      <c r="C24" s="553"/>
      <c r="D24" s="553"/>
      <c r="E24" s="553"/>
      <c r="F24" s="553"/>
      <c r="G24" s="553"/>
      <c r="H24" s="561" t="s">
        <v>241</v>
      </c>
      <c r="I24" s="561"/>
    </row>
    <row r="25" spans="1:9" ht="13" x14ac:dyDescent="0.25">
      <c r="A25" s="204">
        <v>4</v>
      </c>
      <c r="B25" s="553" t="s">
        <v>159</v>
      </c>
      <c r="C25" s="553"/>
      <c r="D25" s="553"/>
      <c r="E25" s="553"/>
      <c r="F25" s="553"/>
      <c r="G25" s="553"/>
      <c r="H25" s="562" t="s">
        <v>201</v>
      </c>
      <c r="I25" s="562"/>
    </row>
    <row r="26" spans="1:9" x14ac:dyDescent="0.25">
      <c r="A26" s="563"/>
      <c r="B26" s="563"/>
      <c r="C26" s="563"/>
      <c r="D26" s="563"/>
      <c r="E26" s="563"/>
      <c r="F26" s="563"/>
      <c r="G26" s="563"/>
      <c r="H26" s="563"/>
      <c r="I26" s="563"/>
    </row>
    <row r="27" spans="1:9" x14ac:dyDescent="0.25">
      <c r="A27" s="564" t="s">
        <v>157</v>
      </c>
      <c r="B27" s="564"/>
      <c r="C27" s="564"/>
      <c r="D27" s="564"/>
      <c r="E27" s="564"/>
      <c r="F27" s="564"/>
      <c r="G27" s="564"/>
      <c r="H27" s="564"/>
      <c r="I27" s="564"/>
    </row>
    <row r="28" spans="1:9" ht="13" x14ac:dyDescent="0.3">
      <c r="A28" s="567"/>
      <c r="B28" s="567"/>
      <c r="C28" s="567"/>
      <c r="D28" s="567"/>
      <c r="E28" s="567"/>
      <c r="F28" s="567"/>
      <c r="G28" s="567"/>
      <c r="H28" s="567"/>
      <c r="I28" s="567"/>
    </row>
    <row r="29" spans="1:9" ht="13" x14ac:dyDescent="0.25">
      <c r="A29" s="568" t="s">
        <v>156</v>
      </c>
      <c r="B29" s="568"/>
      <c r="C29" s="568"/>
      <c r="D29" s="568"/>
      <c r="E29" s="568"/>
      <c r="F29" s="568"/>
      <c r="G29" s="568"/>
      <c r="H29" s="568"/>
      <c r="I29" s="568"/>
    </row>
    <row r="30" spans="1:9" ht="14" x14ac:dyDescent="0.25">
      <c r="A30" s="63">
        <v>1</v>
      </c>
      <c r="B30" s="569" t="s">
        <v>155</v>
      </c>
      <c r="C30" s="569"/>
      <c r="D30" s="569"/>
      <c r="E30" s="569"/>
      <c r="F30" s="569"/>
      <c r="G30" s="569"/>
      <c r="H30" s="64" t="s">
        <v>62</v>
      </c>
      <c r="I30" s="63" t="s">
        <v>154</v>
      </c>
    </row>
    <row r="31" spans="1:9" ht="13" x14ac:dyDescent="0.25">
      <c r="A31" s="204" t="s">
        <v>15</v>
      </c>
      <c r="B31" s="553" t="s">
        <v>186</v>
      </c>
      <c r="C31" s="553"/>
      <c r="D31" s="553"/>
      <c r="E31" s="553"/>
      <c r="F31" s="553"/>
      <c r="G31" s="553"/>
      <c r="H31" s="553"/>
      <c r="I31" s="60">
        <v>670</v>
      </c>
    </row>
    <row r="32" spans="1:9" ht="13" x14ac:dyDescent="0.25">
      <c r="A32" s="204" t="s">
        <v>13</v>
      </c>
      <c r="B32" s="570" t="s">
        <v>232</v>
      </c>
      <c r="C32" s="570"/>
      <c r="D32" s="570"/>
      <c r="E32" s="570"/>
      <c r="F32" s="570"/>
      <c r="G32" s="570"/>
      <c r="H32" s="30">
        <v>0.2</v>
      </c>
      <c r="I32" s="60"/>
    </row>
    <row r="33" spans="1:9" ht="13" x14ac:dyDescent="0.25">
      <c r="A33" s="204" t="s">
        <v>12</v>
      </c>
      <c r="B33" s="571" t="s">
        <v>202</v>
      </c>
      <c r="C33" s="571"/>
      <c r="D33" s="571"/>
      <c r="E33" s="571"/>
      <c r="F33" s="571"/>
      <c r="G33" s="571"/>
      <c r="H33" s="61"/>
      <c r="I33" s="60"/>
    </row>
    <row r="34" spans="1:9" ht="13" x14ac:dyDescent="0.25">
      <c r="A34" s="204" t="s">
        <v>35</v>
      </c>
      <c r="B34" s="553" t="s">
        <v>150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204" t="s">
        <v>32</v>
      </c>
      <c r="B35" s="553" t="s">
        <v>149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204" t="s">
        <v>81</v>
      </c>
      <c r="B36" s="553" t="s">
        <v>148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204" t="s">
        <v>79</v>
      </c>
      <c r="B37" s="553" t="s">
        <v>147</v>
      </c>
      <c r="C37" s="553"/>
      <c r="D37" s="553"/>
      <c r="E37" s="553"/>
      <c r="F37" s="553"/>
      <c r="G37" s="553"/>
      <c r="H37" s="553"/>
      <c r="I37" s="60"/>
    </row>
    <row r="38" spans="1:9" ht="13" x14ac:dyDescent="0.25">
      <c r="A38" s="204" t="s">
        <v>114</v>
      </c>
      <c r="B38" s="553" t="s">
        <v>145</v>
      </c>
      <c r="C38" s="553"/>
      <c r="D38" s="553"/>
      <c r="E38" s="553"/>
      <c r="F38" s="553"/>
      <c r="G38" s="553"/>
      <c r="H38" s="553"/>
      <c r="I38" s="60"/>
    </row>
    <row r="39" spans="1:9" ht="14" x14ac:dyDescent="0.25">
      <c r="A39" s="566" t="s">
        <v>144</v>
      </c>
      <c r="B39" s="566"/>
      <c r="C39" s="566"/>
      <c r="D39" s="566"/>
      <c r="E39" s="566"/>
      <c r="F39" s="566"/>
      <c r="G39" s="566"/>
      <c r="H39" s="566"/>
      <c r="I39" s="59">
        <f>SUM(I31:I38)</f>
        <v>670</v>
      </c>
    </row>
    <row r="40" spans="1:9" ht="13" x14ac:dyDescent="0.25">
      <c r="A40" s="560" t="s">
        <v>143</v>
      </c>
      <c r="B40" s="560"/>
      <c r="C40" s="560"/>
      <c r="D40" s="560"/>
      <c r="E40" s="560"/>
      <c r="F40" s="560"/>
      <c r="G40" s="560"/>
      <c r="H40" s="560"/>
      <c r="I40" s="560"/>
    </row>
    <row r="41" spans="1:9" ht="14" x14ac:dyDescent="0.25">
      <c r="A41" s="205">
        <v>2</v>
      </c>
      <c r="B41" s="554" t="s">
        <v>142</v>
      </c>
      <c r="C41" s="554"/>
      <c r="D41" s="554"/>
      <c r="E41" s="554"/>
      <c r="F41" s="554"/>
      <c r="G41" s="554"/>
      <c r="H41" s="554"/>
      <c r="I41" s="198" t="s">
        <v>16</v>
      </c>
    </row>
    <row r="42" spans="1:9" ht="13" x14ac:dyDescent="0.25">
      <c r="A42" s="199" t="s">
        <v>15</v>
      </c>
      <c r="B42" s="573"/>
      <c r="C42" s="573"/>
      <c r="D42" s="573"/>
      <c r="E42" s="573"/>
      <c r="F42" s="573"/>
      <c r="G42" s="573"/>
      <c r="H42" s="573"/>
      <c r="I42" s="25">
        <v>91.53</v>
      </c>
    </row>
    <row r="43" spans="1:9" ht="13" x14ac:dyDescent="0.25">
      <c r="A43" s="199"/>
      <c r="B43" s="572" t="s">
        <v>140</v>
      </c>
      <c r="C43" s="572"/>
      <c r="D43" s="572"/>
      <c r="E43" s="572"/>
      <c r="F43" s="572"/>
      <c r="G43" s="572"/>
      <c r="H43" s="57">
        <v>2.75</v>
      </c>
      <c r="I43" s="28" t="s">
        <v>49</v>
      </c>
    </row>
    <row r="44" spans="1:9" ht="13" x14ac:dyDescent="0.25">
      <c r="A44" s="199"/>
      <c r="B44" s="576" t="s">
        <v>262</v>
      </c>
      <c r="C44" s="576"/>
      <c r="D44" s="576"/>
      <c r="E44" s="576"/>
      <c r="F44" s="576"/>
      <c r="G44" s="576"/>
      <c r="H44" s="58"/>
      <c r="I44" s="28"/>
    </row>
    <row r="45" spans="1:9" ht="13" x14ac:dyDescent="0.25">
      <c r="A45" s="199" t="s">
        <v>13</v>
      </c>
      <c r="B45" s="573" t="s">
        <v>188</v>
      </c>
      <c r="C45" s="573"/>
      <c r="D45" s="573"/>
      <c r="E45" s="573"/>
      <c r="F45" s="573"/>
      <c r="G45" s="573"/>
      <c r="H45" s="573"/>
      <c r="I45" s="25">
        <v>168</v>
      </c>
    </row>
    <row r="46" spans="1:9" ht="13" x14ac:dyDescent="0.25">
      <c r="A46" s="199"/>
      <c r="B46" s="572" t="s">
        <v>256</v>
      </c>
      <c r="C46" s="572"/>
      <c r="D46" s="572"/>
      <c r="E46" s="572"/>
      <c r="F46" s="572"/>
      <c r="G46" s="572"/>
      <c r="H46" s="57">
        <v>210</v>
      </c>
      <c r="I46" s="28" t="s">
        <v>49</v>
      </c>
    </row>
    <row r="47" spans="1:9" ht="13" x14ac:dyDescent="0.25">
      <c r="A47" s="199" t="s">
        <v>12</v>
      </c>
      <c r="B47" s="573" t="s">
        <v>136</v>
      </c>
      <c r="C47" s="573"/>
      <c r="D47" s="573"/>
      <c r="E47" s="573"/>
      <c r="F47" s="573"/>
      <c r="G47" s="573"/>
      <c r="H47" s="573"/>
      <c r="I47" s="25">
        <v>31.8</v>
      </c>
    </row>
    <row r="48" spans="1:9" ht="13" x14ac:dyDescent="0.25">
      <c r="A48" s="199" t="s">
        <v>35</v>
      </c>
      <c r="B48" s="574" t="s">
        <v>135</v>
      </c>
      <c r="C48" s="574"/>
      <c r="D48" s="574"/>
      <c r="E48" s="574"/>
      <c r="F48" s="574"/>
      <c r="G48" s="574"/>
      <c r="H48" s="574"/>
      <c r="I48" s="20"/>
    </row>
    <row r="49" spans="1:9" ht="13" x14ac:dyDescent="0.25">
      <c r="A49" s="199" t="s">
        <v>32</v>
      </c>
      <c r="B49" s="574" t="s">
        <v>259</v>
      </c>
      <c r="C49" s="574"/>
      <c r="D49" s="574"/>
      <c r="E49" s="574"/>
      <c r="F49" s="574"/>
      <c r="G49" s="574"/>
      <c r="H49" s="574"/>
      <c r="I49" s="25">
        <v>10.85</v>
      </c>
    </row>
    <row r="50" spans="1:9" ht="13" x14ac:dyDescent="0.25">
      <c r="A50" s="199" t="s">
        <v>81</v>
      </c>
      <c r="B50" s="574" t="s">
        <v>258</v>
      </c>
      <c r="C50" s="574"/>
      <c r="D50" s="574"/>
      <c r="E50" s="574"/>
      <c r="F50" s="574"/>
      <c r="G50" s="574"/>
      <c r="H50" s="574"/>
      <c r="I50" s="20">
        <v>8.75</v>
      </c>
    </row>
    <row r="51" spans="1:9" ht="13" x14ac:dyDescent="0.25">
      <c r="A51" s="200"/>
      <c r="B51" s="575" t="s">
        <v>133</v>
      </c>
      <c r="C51" s="575"/>
      <c r="D51" s="575"/>
      <c r="E51" s="575"/>
      <c r="F51" s="575"/>
      <c r="G51" s="575"/>
      <c r="H51" s="575"/>
      <c r="I51" s="25">
        <f>SUM(I42:I50)</f>
        <v>310.93</v>
      </c>
    </row>
    <row r="52" spans="1:9" ht="13" x14ac:dyDescent="0.25">
      <c r="A52" s="560"/>
      <c r="B52" s="560"/>
      <c r="C52" s="560"/>
      <c r="D52" s="560"/>
      <c r="E52" s="560"/>
      <c r="F52" s="560"/>
      <c r="G52" s="560"/>
      <c r="H52" s="560"/>
      <c r="I52" s="560"/>
    </row>
    <row r="53" spans="1:9" ht="13" x14ac:dyDescent="0.25">
      <c r="A53" s="580" t="s">
        <v>132</v>
      </c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/>
      <c r="B54" s="580"/>
      <c r="C54" s="580"/>
      <c r="D54" s="580"/>
      <c r="E54" s="580"/>
      <c r="F54" s="580"/>
      <c r="G54" s="580"/>
      <c r="H54" s="580"/>
      <c r="I54" s="580"/>
    </row>
    <row r="55" spans="1:9" ht="13" x14ac:dyDescent="0.25">
      <c r="A55" s="580" t="s">
        <v>131</v>
      </c>
      <c r="B55" s="580"/>
      <c r="C55" s="580"/>
      <c r="D55" s="580"/>
      <c r="E55" s="580"/>
      <c r="F55" s="580"/>
      <c r="G55" s="580"/>
      <c r="H55" s="580"/>
      <c r="I55" s="580"/>
    </row>
    <row r="56" spans="1:9" ht="14" x14ac:dyDescent="0.25">
      <c r="A56" s="205">
        <v>3</v>
      </c>
      <c r="B56" s="554" t="s">
        <v>130</v>
      </c>
      <c r="C56" s="554"/>
      <c r="D56" s="554"/>
      <c r="E56" s="554"/>
      <c r="F56" s="554"/>
      <c r="G56" s="554"/>
      <c r="H56" s="554"/>
      <c r="I56" s="205" t="s">
        <v>16</v>
      </c>
    </row>
    <row r="57" spans="1:9" ht="13" x14ac:dyDescent="0.25">
      <c r="A57" s="199" t="s">
        <v>15</v>
      </c>
      <c r="B57" s="553" t="s">
        <v>129</v>
      </c>
      <c r="C57" s="553"/>
      <c r="D57" s="553"/>
      <c r="E57" s="553"/>
      <c r="F57" s="553"/>
      <c r="G57" s="553"/>
      <c r="H57" s="553"/>
      <c r="I57" s="25">
        <v>5</v>
      </c>
    </row>
    <row r="58" spans="1:9" ht="13" x14ac:dyDescent="0.25">
      <c r="A58" s="199" t="s">
        <v>13</v>
      </c>
      <c r="B58" s="553" t="s">
        <v>128</v>
      </c>
      <c r="C58" s="553"/>
      <c r="D58" s="553"/>
      <c r="E58" s="553"/>
      <c r="F58" s="553"/>
      <c r="G58" s="553"/>
      <c r="H58" s="553"/>
      <c r="I58" s="20" t="s">
        <v>126</v>
      </c>
    </row>
    <row r="59" spans="1:9" ht="13" x14ac:dyDescent="0.25">
      <c r="A59" s="199" t="s">
        <v>12</v>
      </c>
      <c r="B59" s="577" t="s">
        <v>127</v>
      </c>
      <c r="C59" s="577"/>
      <c r="D59" s="577"/>
      <c r="E59" s="577"/>
      <c r="F59" s="577"/>
      <c r="G59" s="577"/>
      <c r="H59" s="577"/>
      <c r="I59" s="20" t="s">
        <v>126</v>
      </c>
    </row>
    <row r="60" spans="1:9" ht="13" x14ac:dyDescent="0.25">
      <c r="A60" s="199" t="s">
        <v>35</v>
      </c>
      <c r="B60" s="553" t="s">
        <v>65</v>
      </c>
      <c r="C60" s="553"/>
      <c r="D60" s="553"/>
      <c r="E60" s="553"/>
      <c r="F60" s="553"/>
      <c r="G60" s="553"/>
      <c r="H60" s="553"/>
      <c r="I60" s="20">
        <v>0</v>
      </c>
    </row>
    <row r="61" spans="1:9" ht="13" x14ac:dyDescent="0.25">
      <c r="A61" s="578" t="s">
        <v>125</v>
      </c>
      <c r="B61" s="578"/>
      <c r="C61" s="578"/>
      <c r="D61" s="578"/>
      <c r="E61" s="578"/>
      <c r="F61" s="578"/>
      <c r="G61" s="578"/>
      <c r="H61" s="578"/>
      <c r="I61" s="20">
        <f>SUM(I57:I60)</f>
        <v>5</v>
      </c>
    </row>
    <row r="62" spans="1:9" ht="18" x14ac:dyDescent="0.25">
      <c r="A62" s="579"/>
      <c r="B62" s="579"/>
      <c r="C62" s="579"/>
      <c r="D62" s="579"/>
      <c r="E62" s="579"/>
      <c r="F62" s="579"/>
      <c r="G62" s="579"/>
      <c r="H62" s="579"/>
      <c r="I62" s="579"/>
    </row>
    <row r="63" spans="1:9" x14ac:dyDescent="0.25">
      <c r="A63" s="564" t="s">
        <v>124</v>
      </c>
      <c r="B63" s="564"/>
      <c r="C63" s="564"/>
      <c r="D63" s="564"/>
      <c r="E63" s="564"/>
      <c r="F63" s="564"/>
      <c r="G63" s="564"/>
      <c r="H63" s="564"/>
      <c r="I63" s="564"/>
    </row>
    <row r="64" spans="1:9" ht="18" x14ac:dyDescent="0.25">
      <c r="A64" s="55"/>
      <c r="B64" s="54"/>
      <c r="C64" s="54"/>
      <c r="D64" s="54"/>
      <c r="E64" s="54"/>
      <c r="F64" s="54"/>
      <c r="G64" s="54"/>
      <c r="H64" s="54"/>
      <c r="I64" s="53"/>
    </row>
    <row r="65" spans="1:9" ht="13" x14ac:dyDescent="0.25">
      <c r="A65" s="568" t="s">
        <v>123</v>
      </c>
      <c r="B65" s="568"/>
      <c r="C65" s="568"/>
      <c r="D65" s="568"/>
      <c r="E65" s="568"/>
      <c r="F65" s="568"/>
      <c r="G65" s="568"/>
      <c r="H65" s="568"/>
      <c r="I65" s="568"/>
    </row>
    <row r="66" spans="1:9" ht="14" x14ac:dyDescent="0.25">
      <c r="A66" s="52" t="s">
        <v>76</v>
      </c>
      <c r="B66" s="554" t="s">
        <v>122</v>
      </c>
      <c r="C66" s="554"/>
      <c r="D66" s="554"/>
      <c r="E66" s="554"/>
      <c r="F66" s="554"/>
      <c r="G66" s="554"/>
      <c r="H66" s="198" t="s">
        <v>62</v>
      </c>
      <c r="I66" s="198" t="s">
        <v>16</v>
      </c>
    </row>
    <row r="67" spans="1:9" ht="13" x14ac:dyDescent="0.25">
      <c r="A67" s="50" t="s">
        <v>15</v>
      </c>
      <c r="B67" s="553" t="s">
        <v>121</v>
      </c>
      <c r="C67" s="553"/>
      <c r="D67" s="553"/>
      <c r="E67" s="553"/>
      <c r="F67" s="553"/>
      <c r="G67" s="553"/>
      <c r="H67" s="32">
        <v>0.2</v>
      </c>
      <c r="I67" s="49">
        <f>I39*20%</f>
        <v>134</v>
      </c>
    </row>
    <row r="68" spans="1:9" ht="13" x14ac:dyDescent="0.25">
      <c r="A68" s="50" t="s">
        <v>13</v>
      </c>
      <c r="B68" s="553" t="s">
        <v>120</v>
      </c>
      <c r="C68" s="553"/>
      <c r="D68" s="553"/>
      <c r="E68" s="553"/>
      <c r="F68" s="553"/>
      <c r="G68" s="553"/>
      <c r="H68" s="32">
        <v>1.4999999999999999E-2</v>
      </c>
      <c r="I68" s="49">
        <f>I39*1.5%</f>
        <v>10.049999999999999</v>
      </c>
    </row>
    <row r="69" spans="1:9" ht="13" x14ac:dyDescent="0.25">
      <c r="A69" s="50" t="s">
        <v>12</v>
      </c>
      <c r="B69" s="553" t="s">
        <v>119</v>
      </c>
      <c r="C69" s="553"/>
      <c r="D69" s="553"/>
      <c r="E69" s="553"/>
      <c r="F69" s="553"/>
      <c r="G69" s="553"/>
      <c r="H69" s="32">
        <v>0.01</v>
      </c>
      <c r="I69" s="49">
        <f>I39*1%</f>
        <v>6.7</v>
      </c>
    </row>
    <row r="70" spans="1:9" ht="13" x14ac:dyDescent="0.25">
      <c r="A70" s="50" t="s">
        <v>35</v>
      </c>
      <c r="B70" s="553" t="s">
        <v>118</v>
      </c>
      <c r="C70" s="553"/>
      <c r="D70" s="553"/>
      <c r="E70" s="553"/>
      <c r="F70" s="553"/>
      <c r="G70" s="553"/>
      <c r="H70" s="32">
        <v>2E-3</v>
      </c>
      <c r="I70" s="49">
        <f>I39*0.2%</f>
        <v>1.34</v>
      </c>
    </row>
    <row r="71" spans="1:9" ht="13" x14ac:dyDescent="0.25">
      <c r="A71" s="50" t="s">
        <v>32</v>
      </c>
      <c r="B71" s="553" t="s">
        <v>117</v>
      </c>
      <c r="C71" s="553"/>
      <c r="D71" s="553"/>
      <c r="E71" s="553"/>
      <c r="F71" s="553"/>
      <c r="G71" s="553"/>
      <c r="H71" s="32">
        <v>2.5000000000000001E-2</v>
      </c>
      <c r="I71" s="49">
        <f>I39*2.5%</f>
        <v>16.75</v>
      </c>
    </row>
    <row r="72" spans="1:9" ht="13" x14ac:dyDescent="0.25">
      <c r="A72" s="50" t="s">
        <v>81</v>
      </c>
      <c r="B72" s="553" t="s">
        <v>116</v>
      </c>
      <c r="C72" s="553"/>
      <c r="D72" s="553"/>
      <c r="E72" s="553"/>
      <c r="F72" s="553"/>
      <c r="G72" s="553"/>
      <c r="H72" s="32">
        <v>0.08</v>
      </c>
      <c r="I72" s="49">
        <f>I39*8%</f>
        <v>53.6</v>
      </c>
    </row>
    <row r="73" spans="1:9" ht="13" x14ac:dyDescent="0.25">
      <c r="A73" s="50" t="s">
        <v>79</v>
      </c>
      <c r="B73" s="553" t="s">
        <v>115</v>
      </c>
      <c r="C73" s="553"/>
      <c r="D73" s="553"/>
      <c r="E73" s="553"/>
      <c r="F73" s="553"/>
      <c r="G73" s="553"/>
      <c r="H73" s="32">
        <v>0.03</v>
      </c>
      <c r="I73" s="49">
        <f>I39*3%</f>
        <v>20.099999999999998</v>
      </c>
    </row>
    <row r="74" spans="1:9" ht="13" x14ac:dyDescent="0.25">
      <c r="A74" s="50" t="s">
        <v>114</v>
      </c>
      <c r="B74" s="553" t="s">
        <v>113</v>
      </c>
      <c r="C74" s="553"/>
      <c r="D74" s="553"/>
      <c r="E74" s="553"/>
      <c r="F74" s="553"/>
      <c r="G74" s="553"/>
      <c r="H74" s="32">
        <v>6.0000000000000001E-3</v>
      </c>
      <c r="I74" s="49">
        <f>I39*0.6%</f>
        <v>4.0200000000000005</v>
      </c>
    </row>
    <row r="75" spans="1:9" ht="13" x14ac:dyDescent="0.25">
      <c r="A75" s="578" t="s">
        <v>47</v>
      </c>
      <c r="B75" s="578"/>
      <c r="C75" s="578"/>
      <c r="D75" s="578"/>
      <c r="E75" s="578"/>
      <c r="F75" s="578"/>
      <c r="G75" s="578"/>
      <c r="H75" s="32">
        <f>SUM(H67:H74)</f>
        <v>0.3680000000000001</v>
      </c>
      <c r="I75" s="25">
        <f>SUM(I67:I74)</f>
        <v>246.56</v>
      </c>
    </row>
    <row r="76" spans="1:9" ht="13" x14ac:dyDescent="0.25">
      <c r="A76" s="202"/>
      <c r="B76" s="47"/>
      <c r="C76" s="47"/>
      <c r="D76" s="47"/>
      <c r="E76" s="47"/>
      <c r="F76" s="47"/>
      <c r="G76" s="47"/>
      <c r="H76" s="46"/>
      <c r="I76" s="45"/>
    </row>
    <row r="77" spans="1:9" ht="13" x14ac:dyDescent="0.25">
      <c r="A77" s="553" t="s">
        <v>112</v>
      </c>
      <c r="B77" s="553"/>
      <c r="C77" s="553"/>
      <c r="D77" s="553"/>
      <c r="E77" s="553"/>
      <c r="F77" s="553"/>
      <c r="G77" s="553"/>
      <c r="H77" s="553"/>
      <c r="I77" s="553"/>
    </row>
    <row r="78" spans="1:9" ht="13" x14ac:dyDescent="0.25">
      <c r="A78" s="560"/>
      <c r="B78" s="560"/>
      <c r="C78" s="560"/>
      <c r="D78" s="560"/>
      <c r="E78" s="560"/>
      <c r="F78" s="560"/>
      <c r="G78" s="560"/>
      <c r="H78" s="560"/>
      <c r="I78" s="560"/>
    </row>
    <row r="79" spans="1:9" ht="14" x14ac:dyDescent="0.25">
      <c r="A79" s="554" t="s">
        <v>111</v>
      </c>
      <c r="B79" s="554"/>
      <c r="C79" s="554"/>
      <c r="D79" s="554"/>
      <c r="E79" s="554"/>
      <c r="F79" s="554"/>
      <c r="G79" s="554"/>
      <c r="H79" s="554"/>
      <c r="I79" s="554"/>
    </row>
    <row r="80" spans="1:9" ht="14" x14ac:dyDescent="0.25">
      <c r="A80" s="205" t="s">
        <v>74</v>
      </c>
      <c r="B80" s="554" t="s">
        <v>110</v>
      </c>
      <c r="C80" s="554"/>
      <c r="D80" s="554"/>
      <c r="E80" s="554"/>
      <c r="F80" s="554"/>
      <c r="G80" s="554"/>
      <c r="H80" s="554"/>
      <c r="I80" s="205" t="s">
        <v>16</v>
      </c>
    </row>
    <row r="81" spans="1:9" ht="13" x14ac:dyDescent="0.25">
      <c r="A81" s="199" t="s">
        <v>15</v>
      </c>
      <c r="B81" s="553" t="s">
        <v>109</v>
      </c>
      <c r="C81" s="553"/>
      <c r="D81" s="553"/>
      <c r="E81" s="553"/>
      <c r="F81" s="553"/>
      <c r="G81" s="553"/>
      <c r="H81" s="553"/>
      <c r="I81" s="25">
        <f>I39*8.33%</f>
        <v>55.811</v>
      </c>
    </row>
    <row r="82" spans="1:9" ht="13" x14ac:dyDescent="0.25">
      <c r="A82" s="199" t="s">
        <v>13</v>
      </c>
      <c r="B82" s="553" t="s">
        <v>108</v>
      </c>
      <c r="C82" s="553"/>
      <c r="D82" s="553"/>
      <c r="E82" s="553"/>
      <c r="F82" s="553"/>
      <c r="G82" s="553"/>
      <c r="H82" s="553"/>
      <c r="I82" s="44">
        <f>I39*2.78%</f>
        <v>18.625999999999998</v>
      </c>
    </row>
    <row r="83" spans="1:9" ht="13" x14ac:dyDescent="0.25">
      <c r="A83" s="578" t="s">
        <v>80</v>
      </c>
      <c r="B83" s="578"/>
      <c r="C83" s="578"/>
      <c r="D83" s="578"/>
      <c r="E83" s="578"/>
      <c r="F83" s="578"/>
      <c r="G83" s="578"/>
      <c r="H83" s="578"/>
      <c r="I83" s="44">
        <f>SUM(I81:I82)</f>
        <v>74.436999999999998</v>
      </c>
    </row>
    <row r="84" spans="1:9" ht="13" x14ac:dyDescent="0.25">
      <c r="A84" s="199" t="s">
        <v>12</v>
      </c>
      <c r="B84" s="553" t="s">
        <v>107</v>
      </c>
      <c r="C84" s="553"/>
      <c r="D84" s="553"/>
      <c r="E84" s="553"/>
      <c r="F84" s="553"/>
      <c r="G84" s="553"/>
      <c r="H84" s="553"/>
      <c r="I84" s="203">
        <f>ROUND(H75*I83,2)</f>
        <v>27.39</v>
      </c>
    </row>
    <row r="85" spans="1:9" ht="13" x14ac:dyDescent="0.25">
      <c r="A85" s="578" t="s">
        <v>47</v>
      </c>
      <c r="B85" s="578"/>
      <c r="C85" s="578"/>
      <c r="D85" s="578"/>
      <c r="E85" s="578"/>
      <c r="F85" s="578"/>
      <c r="G85" s="578"/>
      <c r="H85" s="578"/>
      <c r="I85" s="44">
        <f>SUM(I83:I84)</f>
        <v>101.827</v>
      </c>
    </row>
    <row r="86" spans="1:9" ht="13" x14ac:dyDescent="0.25">
      <c r="A86" s="580"/>
      <c r="B86" s="580"/>
      <c r="C86" s="580"/>
      <c r="D86" s="580"/>
      <c r="E86" s="580"/>
      <c r="F86" s="580"/>
      <c r="G86" s="580"/>
      <c r="H86" s="580"/>
      <c r="I86" s="580"/>
    </row>
    <row r="87" spans="1:9" ht="14" x14ac:dyDescent="0.25">
      <c r="A87" s="554" t="s">
        <v>106</v>
      </c>
      <c r="B87" s="554"/>
      <c r="C87" s="554"/>
      <c r="D87" s="554"/>
      <c r="E87" s="554"/>
      <c r="F87" s="554"/>
      <c r="G87" s="554"/>
      <c r="H87" s="554"/>
      <c r="I87" s="554"/>
    </row>
    <row r="88" spans="1:9" ht="14" x14ac:dyDescent="0.25">
      <c r="A88" s="205" t="s">
        <v>72</v>
      </c>
      <c r="B88" s="581" t="s">
        <v>105</v>
      </c>
      <c r="C88" s="581"/>
      <c r="D88" s="581"/>
      <c r="E88" s="581"/>
      <c r="F88" s="581"/>
      <c r="G88" s="581"/>
      <c r="H88" s="581"/>
      <c r="I88" s="205" t="s">
        <v>16</v>
      </c>
    </row>
    <row r="89" spans="1:9" ht="13" x14ac:dyDescent="0.25">
      <c r="A89" s="199" t="s">
        <v>15</v>
      </c>
      <c r="B89" s="553" t="s">
        <v>105</v>
      </c>
      <c r="C89" s="553"/>
      <c r="D89" s="553"/>
      <c r="E89" s="553"/>
      <c r="F89" s="553"/>
      <c r="G89" s="553"/>
      <c r="H89" s="553"/>
      <c r="I89" s="71">
        <f xml:space="preserve"> I39*0.07%</f>
        <v>0.46900000000000008</v>
      </c>
    </row>
    <row r="90" spans="1:9" ht="13" x14ac:dyDescent="0.25">
      <c r="A90" s="199" t="s">
        <v>13</v>
      </c>
      <c r="B90" s="553" t="s">
        <v>103</v>
      </c>
      <c r="C90" s="553"/>
      <c r="D90" s="553"/>
      <c r="E90" s="553"/>
      <c r="F90" s="553"/>
      <c r="G90" s="553"/>
      <c r="H90" s="553"/>
      <c r="I90" s="25">
        <f>ROUND(H75*I89,2)</f>
        <v>0.17</v>
      </c>
    </row>
    <row r="91" spans="1:9" ht="13" x14ac:dyDescent="0.25">
      <c r="A91" s="578" t="s">
        <v>47</v>
      </c>
      <c r="B91" s="578"/>
      <c r="C91" s="578"/>
      <c r="D91" s="578"/>
      <c r="E91" s="578"/>
      <c r="F91" s="578"/>
      <c r="G91" s="578"/>
      <c r="H91" s="578"/>
      <c r="I91" s="25">
        <f>SUM(I89:I90)</f>
        <v>0.63900000000000012</v>
      </c>
    </row>
    <row r="92" spans="1:9" ht="14" x14ac:dyDescent="0.25">
      <c r="A92" s="581" t="s">
        <v>102</v>
      </c>
      <c r="B92" s="581"/>
      <c r="C92" s="581"/>
      <c r="D92" s="581"/>
      <c r="E92" s="581"/>
      <c r="F92" s="581"/>
      <c r="G92" s="581"/>
      <c r="H92" s="581"/>
      <c r="I92" s="581"/>
    </row>
    <row r="93" spans="1:9" ht="14" x14ac:dyDescent="0.25">
      <c r="A93" s="205" t="s">
        <v>70</v>
      </c>
      <c r="B93" s="581" t="s">
        <v>101</v>
      </c>
      <c r="C93" s="581"/>
      <c r="D93" s="581"/>
      <c r="E93" s="581"/>
      <c r="F93" s="581"/>
      <c r="G93" s="581"/>
      <c r="H93" s="581"/>
      <c r="I93" s="205" t="s">
        <v>16</v>
      </c>
    </row>
    <row r="94" spans="1:9" ht="13" x14ac:dyDescent="0.25">
      <c r="A94" s="199" t="s">
        <v>15</v>
      </c>
      <c r="B94" s="577" t="s">
        <v>100</v>
      </c>
      <c r="C94" s="577"/>
      <c r="D94" s="577"/>
      <c r="E94" s="577"/>
      <c r="F94" s="577"/>
      <c r="G94" s="577"/>
      <c r="H94" s="577"/>
      <c r="I94" s="72">
        <f>I39*0.42%</f>
        <v>2.8139999999999996</v>
      </c>
    </row>
    <row r="95" spans="1:9" ht="13" x14ac:dyDescent="0.25">
      <c r="A95" s="199" t="s">
        <v>13</v>
      </c>
      <c r="B95" s="577" t="s">
        <v>99</v>
      </c>
      <c r="C95" s="577"/>
      <c r="D95" s="577"/>
      <c r="E95" s="577"/>
      <c r="F95" s="577"/>
      <c r="G95" s="577"/>
      <c r="H95" s="577"/>
      <c r="I95" s="25">
        <f>I39*0.03%</f>
        <v>0.20099999999999998</v>
      </c>
    </row>
    <row r="96" spans="1:9" ht="13" x14ac:dyDescent="0.25">
      <c r="A96" s="199" t="s">
        <v>98</v>
      </c>
      <c r="B96" s="577" t="s">
        <v>97</v>
      </c>
      <c r="C96" s="577"/>
      <c r="D96" s="577"/>
      <c r="E96" s="577"/>
      <c r="F96" s="577"/>
      <c r="G96" s="577"/>
      <c r="H96" s="577"/>
      <c r="I96" s="25">
        <f>ROUND((0.08*0.4*0.05)*I39,2)</f>
        <v>1.07</v>
      </c>
    </row>
    <row r="97" spans="1:9" ht="13" x14ac:dyDescent="0.25">
      <c r="A97" s="199" t="s">
        <v>96</v>
      </c>
      <c r="B97" s="553" t="s">
        <v>95</v>
      </c>
      <c r="C97" s="553"/>
      <c r="D97" s="553"/>
      <c r="E97" s="553"/>
      <c r="F97" s="553"/>
      <c r="G97" s="553"/>
      <c r="H97" s="553"/>
      <c r="I97" s="71">
        <f>ROUND((1*0.08*0.1*0.05)*I39,2)</f>
        <v>0.27</v>
      </c>
    </row>
    <row r="98" spans="1:9" ht="13" x14ac:dyDescent="0.25">
      <c r="A98" s="199" t="s">
        <v>35</v>
      </c>
      <c r="B98" s="553" t="s">
        <v>190</v>
      </c>
      <c r="C98" s="553"/>
      <c r="D98" s="553"/>
      <c r="E98" s="553"/>
      <c r="F98" s="553"/>
      <c r="G98" s="553"/>
      <c r="H98" s="553"/>
      <c r="I98" s="25">
        <f xml:space="preserve"> I39*1.94%</f>
        <v>12.998000000000001</v>
      </c>
    </row>
    <row r="99" spans="1:9" ht="13" x14ac:dyDescent="0.25">
      <c r="A99" s="199" t="s">
        <v>32</v>
      </c>
      <c r="B99" s="577" t="s">
        <v>93</v>
      </c>
      <c r="C99" s="577"/>
      <c r="D99" s="577"/>
      <c r="E99" s="577"/>
      <c r="F99" s="577"/>
      <c r="G99" s="577"/>
      <c r="H99" s="577"/>
      <c r="I99" s="25">
        <f>I98*36.8%</f>
        <v>4.783264</v>
      </c>
    </row>
    <row r="100" spans="1:9" ht="13" x14ac:dyDescent="0.25">
      <c r="A100" s="199" t="s">
        <v>92</v>
      </c>
      <c r="B100" s="577" t="s">
        <v>91</v>
      </c>
      <c r="C100" s="577"/>
      <c r="D100" s="577"/>
      <c r="E100" s="577"/>
      <c r="F100" s="577"/>
      <c r="G100" s="577"/>
      <c r="H100" s="577"/>
      <c r="I100" s="25">
        <f>ROUND(1*0.08*0.4*I39,2)</f>
        <v>21.44</v>
      </c>
    </row>
    <row r="101" spans="1:9" ht="13" x14ac:dyDescent="0.25">
      <c r="A101" s="199" t="s">
        <v>90</v>
      </c>
      <c r="B101" s="553" t="s">
        <v>89</v>
      </c>
      <c r="C101" s="553"/>
      <c r="D101" s="553"/>
      <c r="E101" s="553"/>
      <c r="F101" s="553"/>
      <c r="G101" s="553"/>
      <c r="H101" s="553"/>
      <c r="I101" s="25">
        <f>ROUND(1*0.08*0.1*I39,2)</f>
        <v>5.36</v>
      </c>
    </row>
    <row r="102" spans="1:9" ht="13" x14ac:dyDescent="0.25">
      <c r="A102" s="578" t="s">
        <v>47</v>
      </c>
      <c r="B102" s="578"/>
      <c r="C102" s="578"/>
      <c r="D102" s="578"/>
      <c r="E102" s="578"/>
      <c r="F102" s="578"/>
      <c r="G102" s="578"/>
      <c r="H102" s="578"/>
      <c r="I102" s="25">
        <f>SUM(I94:I101)</f>
        <v>48.936264000000001</v>
      </c>
    </row>
    <row r="103" spans="1:9" ht="14" x14ac:dyDescent="0.25">
      <c r="A103" s="554" t="s">
        <v>88</v>
      </c>
      <c r="B103" s="554"/>
      <c r="C103" s="554"/>
      <c r="D103" s="554"/>
      <c r="E103" s="554"/>
      <c r="F103" s="554"/>
      <c r="G103" s="554"/>
      <c r="H103" s="554"/>
      <c r="I103" s="554"/>
    </row>
    <row r="104" spans="1:9" ht="14" x14ac:dyDescent="0.3">
      <c r="A104" s="41" t="s">
        <v>68</v>
      </c>
      <c r="B104" s="581" t="s">
        <v>87</v>
      </c>
      <c r="C104" s="581"/>
      <c r="D104" s="581"/>
      <c r="E104" s="581"/>
      <c r="F104" s="581"/>
      <c r="G104" s="581"/>
      <c r="H104" s="581"/>
      <c r="I104" s="41" t="s">
        <v>16</v>
      </c>
    </row>
    <row r="105" spans="1:9" ht="13" x14ac:dyDescent="0.3">
      <c r="A105" s="210" t="s">
        <v>15</v>
      </c>
      <c r="B105" s="577" t="s">
        <v>86</v>
      </c>
      <c r="C105" s="577"/>
      <c r="D105" s="577"/>
      <c r="E105" s="577"/>
      <c r="F105" s="577"/>
      <c r="G105" s="577"/>
      <c r="H105" s="577"/>
      <c r="I105" s="25">
        <f>I39*8.33%</f>
        <v>55.811</v>
      </c>
    </row>
    <row r="106" spans="1:9" ht="13" x14ac:dyDescent="0.3">
      <c r="A106" s="210" t="s">
        <v>13</v>
      </c>
      <c r="B106" s="577" t="s">
        <v>191</v>
      </c>
      <c r="C106" s="577"/>
      <c r="D106" s="577"/>
      <c r="E106" s="577"/>
      <c r="F106" s="577"/>
      <c r="G106" s="577"/>
      <c r="H106" s="577"/>
      <c r="I106" s="40">
        <f>I39*1%</f>
        <v>6.7</v>
      </c>
    </row>
    <row r="107" spans="1:9" ht="13" x14ac:dyDescent="0.3">
      <c r="A107" s="210" t="s">
        <v>12</v>
      </c>
      <c r="B107" s="577" t="s">
        <v>180</v>
      </c>
      <c r="C107" s="577"/>
      <c r="D107" s="577"/>
      <c r="E107" s="577"/>
      <c r="F107" s="577"/>
      <c r="G107" s="577"/>
      <c r="H107" s="577"/>
      <c r="I107" s="40">
        <f>I39*0.02%</f>
        <v>0.13400000000000001</v>
      </c>
    </row>
    <row r="108" spans="1:9" ht="13" x14ac:dyDescent="0.3">
      <c r="A108" s="210" t="s">
        <v>35</v>
      </c>
      <c r="B108" s="577" t="s">
        <v>192</v>
      </c>
      <c r="C108" s="577"/>
      <c r="D108" s="577"/>
      <c r="E108" s="577"/>
      <c r="F108" s="577"/>
      <c r="G108" s="577"/>
      <c r="H108" s="577"/>
      <c r="I108" s="40">
        <f>I39*0.05%</f>
        <v>0.33500000000000002</v>
      </c>
    </row>
    <row r="109" spans="1:9" ht="13" x14ac:dyDescent="0.3">
      <c r="A109" s="210" t="s">
        <v>32</v>
      </c>
      <c r="B109" s="577" t="s">
        <v>193</v>
      </c>
      <c r="C109" s="577"/>
      <c r="D109" s="577"/>
      <c r="E109" s="577"/>
      <c r="F109" s="577"/>
      <c r="G109" s="577"/>
      <c r="H109" s="577"/>
      <c r="I109" s="37">
        <f>I39*0.28%</f>
        <v>1.8760000000000003</v>
      </c>
    </row>
    <row r="110" spans="1:9" ht="13" x14ac:dyDescent="0.3">
      <c r="A110" s="210" t="s">
        <v>81</v>
      </c>
      <c r="B110" s="577" t="s">
        <v>65</v>
      </c>
      <c r="C110" s="577"/>
      <c r="D110" s="577"/>
      <c r="E110" s="577"/>
      <c r="F110" s="577"/>
      <c r="G110" s="577"/>
      <c r="H110" s="577"/>
      <c r="I110" s="37"/>
    </row>
    <row r="111" spans="1:9" ht="13" x14ac:dyDescent="0.3">
      <c r="A111" s="578" t="s">
        <v>80</v>
      </c>
      <c r="B111" s="578"/>
      <c r="C111" s="578"/>
      <c r="D111" s="578"/>
      <c r="E111" s="578"/>
      <c r="F111" s="578"/>
      <c r="G111" s="578"/>
      <c r="H111" s="578"/>
      <c r="I111" s="37">
        <f>SUM(I105:I110)</f>
        <v>64.856000000000009</v>
      </c>
    </row>
    <row r="112" spans="1:9" ht="13" x14ac:dyDescent="0.3">
      <c r="A112" s="209" t="s">
        <v>79</v>
      </c>
      <c r="B112" s="577" t="s">
        <v>78</v>
      </c>
      <c r="C112" s="577"/>
      <c r="D112" s="577"/>
      <c r="E112" s="577"/>
      <c r="F112" s="577"/>
      <c r="G112" s="577"/>
      <c r="H112" s="577"/>
      <c r="I112" s="37">
        <f>ROUND(H75*I111,2)</f>
        <v>23.87</v>
      </c>
    </row>
    <row r="113" spans="1:9" ht="13" x14ac:dyDescent="0.25">
      <c r="A113" s="578" t="s">
        <v>47</v>
      </c>
      <c r="B113" s="578"/>
      <c r="C113" s="578"/>
      <c r="D113" s="578"/>
      <c r="E113" s="578"/>
      <c r="F113" s="578"/>
      <c r="G113" s="578"/>
      <c r="H113" s="578"/>
      <c r="I113" s="25">
        <f>SUM(I111:I112)</f>
        <v>88.726000000000013</v>
      </c>
    </row>
    <row r="114" spans="1:9" ht="14" x14ac:dyDescent="0.25">
      <c r="A114" s="581" t="s">
        <v>77</v>
      </c>
      <c r="B114" s="581"/>
      <c r="C114" s="581"/>
      <c r="D114" s="581"/>
      <c r="E114" s="581"/>
      <c r="F114" s="581"/>
      <c r="G114" s="581"/>
      <c r="H114" s="581"/>
      <c r="I114" s="581"/>
    </row>
    <row r="115" spans="1:9" ht="14" x14ac:dyDescent="0.25">
      <c r="A115" s="205">
        <v>4</v>
      </c>
      <c r="B115" s="554" t="s">
        <v>34</v>
      </c>
      <c r="C115" s="554"/>
      <c r="D115" s="554"/>
      <c r="E115" s="554"/>
      <c r="F115" s="554"/>
      <c r="G115" s="554"/>
      <c r="H115" s="554"/>
      <c r="I115" s="205" t="s">
        <v>16</v>
      </c>
    </row>
    <row r="116" spans="1:9" ht="13" x14ac:dyDescent="0.25">
      <c r="A116" s="199" t="s">
        <v>76</v>
      </c>
      <c r="B116" s="553" t="s">
        <v>75</v>
      </c>
      <c r="C116" s="553"/>
      <c r="D116" s="553"/>
      <c r="E116" s="553"/>
      <c r="F116" s="553"/>
      <c r="G116" s="553"/>
      <c r="H116" s="553"/>
      <c r="I116" s="25">
        <f>I75</f>
        <v>246.56</v>
      </c>
    </row>
    <row r="117" spans="1:9" ht="13" x14ac:dyDescent="0.25">
      <c r="A117" s="199" t="s">
        <v>74</v>
      </c>
      <c r="B117" s="553" t="s">
        <v>73</v>
      </c>
      <c r="C117" s="553"/>
      <c r="D117" s="553"/>
      <c r="E117" s="553"/>
      <c r="F117" s="553"/>
      <c r="G117" s="553"/>
      <c r="H117" s="553"/>
      <c r="I117" s="25">
        <f>I85</f>
        <v>101.827</v>
      </c>
    </row>
    <row r="118" spans="1:9" ht="13" x14ac:dyDescent="0.25">
      <c r="A118" s="199" t="s">
        <v>72</v>
      </c>
      <c r="B118" s="553" t="s">
        <v>71</v>
      </c>
      <c r="C118" s="553"/>
      <c r="D118" s="553"/>
      <c r="E118" s="553"/>
      <c r="F118" s="553"/>
      <c r="G118" s="553"/>
      <c r="H118" s="553"/>
      <c r="I118" s="25">
        <f>I91</f>
        <v>0.63900000000000012</v>
      </c>
    </row>
    <row r="119" spans="1:9" ht="13" x14ac:dyDescent="0.25">
      <c r="A119" s="199" t="s">
        <v>70</v>
      </c>
      <c r="B119" s="553" t="s">
        <v>69</v>
      </c>
      <c r="C119" s="553"/>
      <c r="D119" s="553"/>
      <c r="E119" s="553"/>
      <c r="F119" s="553"/>
      <c r="G119" s="553"/>
      <c r="H119" s="553"/>
      <c r="I119" s="25">
        <f>I102</f>
        <v>48.936264000000001</v>
      </c>
    </row>
    <row r="120" spans="1:9" ht="13" x14ac:dyDescent="0.25">
      <c r="A120" s="199" t="s">
        <v>68</v>
      </c>
      <c r="B120" s="553" t="s">
        <v>67</v>
      </c>
      <c r="C120" s="553"/>
      <c r="D120" s="553"/>
      <c r="E120" s="553"/>
      <c r="F120" s="553"/>
      <c r="G120" s="553"/>
      <c r="H120" s="553"/>
      <c r="I120" s="25">
        <f>I113</f>
        <v>88.726000000000013</v>
      </c>
    </row>
    <row r="121" spans="1:9" ht="13" x14ac:dyDescent="0.25">
      <c r="A121" s="199" t="s">
        <v>66</v>
      </c>
      <c r="B121" s="553" t="s">
        <v>65</v>
      </c>
      <c r="C121" s="553"/>
      <c r="D121" s="553"/>
      <c r="E121" s="553"/>
      <c r="F121" s="553"/>
      <c r="G121" s="553"/>
      <c r="H121" s="553"/>
      <c r="I121" s="25"/>
    </row>
    <row r="122" spans="1:9" ht="13" x14ac:dyDescent="0.25">
      <c r="A122" s="578" t="s">
        <v>47</v>
      </c>
      <c r="B122" s="578"/>
      <c r="C122" s="578"/>
      <c r="D122" s="578"/>
      <c r="E122" s="578"/>
      <c r="F122" s="578"/>
      <c r="G122" s="578"/>
      <c r="H122" s="578"/>
      <c r="I122" s="25">
        <f>SUM(I116:I121)</f>
        <v>486.688264</v>
      </c>
    </row>
    <row r="123" spans="1:9" ht="13" x14ac:dyDescent="0.25">
      <c r="A123" s="560" t="s">
        <v>64</v>
      </c>
      <c r="B123" s="560"/>
      <c r="C123" s="560"/>
      <c r="D123" s="560"/>
      <c r="E123" s="560"/>
      <c r="F123" s="560"/>
      <c r="G123" s="560"/>
      <c r="H123" s="560"/>
      <c r="I123" s="560"/>
    </row>
    <row r="124" spans="1:9" ht="14" x14ac:dyDescent="0.25">
      <c r="A124" s="205">
        <v>5</v>
      </c>
      <c r="B124" s="581" t="s">
        <v>63</v>
      </c>
      <c r="C124" s="581"/>
      <c r="D124" s="581"/>
      <c r="E124" s="581"/>
      <c r="F124" s="581"/>
      <c r="G124" s="581"/>
      <c r="H124" s="205" t="s">
        <v>62</v>
      </c>
      <c r="I124" s="34" t="s">
        <v>16</v>
      </c>
    </row>
    <row r="125" spans="1:9" ht="13" x14ac:dyDescent="0.25">
      <c r="A125" s="624" t="s">
        <v>61</v>
      </c>
      <c r="B125" s="624"/>
      <c r="C125" s="624"/>
      <c r="D125" s="624"/>
      <c r="E125" s="624"/>
      <c r="F125" s="624"/>
      <c r="G125" s="624"/>
      <c r="H125" s="33" t="s">
        <v>49</v>
      </c>
      <c r="I125" s="23">
        <f>SUM(I39+I51+I61+I122)</f>
        <v>1472.6182640000002</v>
      </c>
    </row>
    <row r="126" spans="1:9" ht="13" x14ac:dyDescent="0.25">
      <c r="A126" s="199" t="s">
        <v>15</v>
      </c>
      <c r="B126" s="574" t="s">
        <v>60</v>
      </c>
      <c r="C126" s="622"/>
      <c r="D126" s="622"/>
      <c r="E126" s="622"/>
      <c r="F126" s="622"/>
      <c r="G126" s="623"/>
      <c r="H126" s="32">
        <v>6.1699999999999998E-2</v>
      </c>
      <c r="I126" s="25">
        <v>90.74</v>
      </c>
    </row>
    <row r="127" spans="1:9" ht="13" x14ac:dyDescent="0.25">
      <c r="A127" s="624" t="s">
        <v>59</v>
      </c>
      <c r="B127" s="624"/>
      <c r="C127" s="624"/>
      <c r="D127" s="624"/>
      <c r="E127" s="624"/>
      <c r="F127" s="624"/>
      <c r="G127" s="624"/>
      <c r="H127" s="31" t="s">
        <v>49</v>
      </c>
      <c r="I127" s="23">
        <f>SUM(I39+I51+I61+I122+I126)</f>
        <v>1563.3582640000002</v>
      </c>
    </row>
    <row r="128" spans="1:9" ht="13" x14ac:dyDescent="0.25">
      <c r="A128" s="199" t="s">
        <v>13</v>
      </c>
      <c r="B128" s="574" t="s">
        <v>58</v>
      </c>
      <c r="C128" s="622"/>
      <c r="D128" s="622"/>
      <c r="E128" s="622"/>
      <c r="F128" s="622"/>
      <c r="G128" s="623"/>
      <c r="H128" s="32">
        <v>6.3899999999999998E-2</v>
      </c>
      <c r="I128" s="25">
        <v>100</v>
      </c>
    </row>
    <row r="129" spans="1:9" ht="13" x14ac:dyDescent="0.25">
      <c r="A129" s="624" t="s">
        <v>57</v>
      </c>
      <c r="B129" s="624"/>
      <c r="C129" s="624"/>
      <c r="D129" s="624"/>
      <c r="E129" s="624"/>
      <c r="F129" s="624"/>
      <c r="G129" s="624"/>
      <c r="H129" s="31" t="s">
        <v>49</v>
      </c>
      <c r="I129" s="23">
        <f>SUM(I39+I51+I61+I122+I126+I128)</f>
        <v>1663.3582640000002</v>
      </c>
    </row>
    <row r="130" spans="1:9" ht="13" x14ac:dyDescent="0.25">
      <c r="A130" s="199" t="s">
        <v>12</v>
      </c>
      <c r="B130" s="577" t="s">
        <v>56</v>
      </c>
      <c r="C130" s="577"/>
      <c r="D130" s="577"/>
      <c r="E130" s="577"/>
      <c r="F130" s="577"/>
      <c r="G130" s="577"/>
      <c r="H130" s="30" t="s">
        <v>49</v>
      </c>
      <c r="I130" s="28"/>
    </row>
    <row r="131" spans="1:9" ht="13" x14ac:dyDescent="0.25">
      <c r="A131" s="199"/>
      <c r="B131" s="577" t="s">
        <v>55</v>
      </c>
      <c r="C131" s="577"/>
      <c r="D131" s="577"/>
      <c r="E131" s="577"/>
      <c r="F131" s="577"/>
      <c r="G131" s="577"/>
      <c r="H131" s="30" t="s">
        <v>49</v>
      </c>
      <c r="I131" s="28" t="s">
        <v>49</v>
      </c>
    </row>
    <row r="132" spans="1:9" ht="13" x14ac:dyDescent="0.25">
      <c r="A132" s="199"/>
      <c r="B132" s="625" t="s">
        <v>263</v>
      </c>
      <c r="C132" s="583"/>
      <c r="D132" s="583"/>
      <c r="E132" s="583"/>
      <c r="F132" s="583"/>
      <c r="G132" s="583"/>
      <c r="H132" s="26">
        <v>0.03</v>
      </c>
      <c r="I132" s="25">
        <f>I155*H132</f>
        <v>53.455499999999994</v>
      </c>
    </row>
    <row r="133" spans="1:9" ht="13" x14ac:dyDescent="0.25">
      <c r="A133" s="199"/>
      <c r="B133" s="625" t="s">
        <v>264</v>
      </c>
      <c r="C133" s="583"/>
      <c r="D133" s="583"/>
      <c r="E133" s="583"/>
      <c r="F133" s="583"/>
      <c r="G133" s="583"/>
      <c r="H133" s="26">
        <v>6.4999999999999997E-3</v>
      </c>
      <c r="I133" s="25">
        <f>I155*H133</f>
        <v>11.582024999999998</v>
      </c>
    </row>
    <row r="134" spans="1:9" ht="13" x14ac:dyDescent="0.25">
      <c r="A134" s="199"/>
      <c r="B134" s="582" t="s">
        <v>265</v>
      </c>
      <c r="C134" s="582"/>
      <c r="D134" s="582"/>
      <c r="E134" s="582"/>
      <c r="F134" s="582"/>
      <c r="G134" s="582"/>
      <c r="H134" s="29"/>
      <c r="I134" s="28"/>
    </row>
    <row r="135" spans="1:9" ht="13" x14ac:dyDescent="0.25">
      <c r="A135" s="199"/>
      <c r="B135" s="584" t="s">
        <v>51</v>
      </c>
      <c r="C135" s="584"/>
      <c r="D135" s="584"/>
      <c r="E135" s="584"/>
      <c r="F135" s="584"/>
      <c r="G135" s="584"/>
      <c r="H135" s="29" t="s">
        <v>49</v>
      </c>
      <c r="I135" s="28" t="s">
        <v>49</v>
      </c>
    </row>
    <row r="136" spans="1:9" ht="13" x14ac:dyDescent="0.25">
      <c r="A136" s="199"/>
      <c r="B136" s="573" t="s">
        <v>50</v>
      </c>
      <c r="C136" s="573"/>
      <c r="D136" s="573"/>
      <c r="E136" s="573"/>
      <c r="F136" s="573"/>
      <c r="G136" s="573"/>
      <c r="H136" s="29" t="s">
        <v>49</v>
      </c>
      <c r="I136" s="28" t="s">
        <v>49</v>
      </c>
    </row>
    <row r="137" spans="1:9" ht="13" x14ac:dyDescent="0.25">
      <c r="A137" s="199"/>
      <c r="B137" s="625" t="s">
        <v>228</v>
      </c>
      <c r="C137" s="583"/>
      <c r="D137" s="583"/>
      <c r="E137" s="583"/>
      <c r="F137" s="583"/>
      <c r="G137" s="583"/>
      <c r="H137" s="26">
        <v>0.03</v>
      </c>
      <c r="I137" s="25">
        <f>I155*H137</f>
        <v>53.455499999999994</v>
      </c>
    </row>
    <row r="138" spans="1:9" ht="13" x14ac:dyDescent="0.25">
      <c r="A138" s="578" t="s">
        <v>248</v>
      </c>
      <c r="B138" s="578"/>
      <c r="C138" s="578"/>
      <c r="D138" s="578"/>
      <c r="E138" s="578"/>
      <c r="F138" s="578"/>
      <c r="G138" s="578"/>
      <c r="H138" s="578"/>
      <c r="I138" s="25">
        <f>I140+I126+I128</f>
        <v>309.233025</v>
      </c>
    </row>
    <row r="139" spans="1:9" ht="13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13" x14ac:dyDescent="0.25">
      <c r="A140" s="589" t="s">
        <v>46</v>
      </c>
      <c r="B140" s="589"/>
      <c r="C140" s="589"/>
      <c r="D140" s="589"/>
      <c r="E140" s="589"/>
      <c r="F140" s="589"/>
      <c r="G140" s="589"/>
      <c r="H140" s="24">
        <f>SUM(H132:H137)</f>
        <v>6.6500000000000004E-2</v>
      </c>
      <c r="I140" s="23">
        <f>SUM(I132:I137)</f>
        <v>118.49302499999999</v>
      </c>
    </row>
    <row r="141" spans="1:9" x14ac:dyDescent="0.25">
      <c r="A141" s="590" t="s">
        <v>45</v>
      </c>
      <c r="B141" s="590"/>
      <c r="C141" s="591" t="s">
        <v>44</v>
      </c>
      <c r="D141" s="591"/>
      <c r="E141" s="591"/>
      <c r="F141" s="591"/>
      <c r="G141" s="591"/>
      <c r="H141" s="591"/>
      <c r="I141" s="591"/>
    </row>
    <row r="142" spans="1:9" x14ac:dyDescent="0.25">
      <c r="A142" s="590"/>
      <c r="B142" s="590"/>
      <c r="C142" s="592" t="s">
        <v>43</v>
      </c>
      <c r="D142" s="592"/>
      <c r="E142" s="592"/>
      <c r="F142" s="592"/>
      <c r="G142" s="592"/>
      <c r="H142" s="592"/>
      <c r="I142" s="592"/>
    </row>
    <row r="143" spans="1:9" x14ac:dyDescent="0.25">
      <c r="A143" s="590"/>
      <c r="B143" s="590"/>
      <c r="C143" s="593" t="s">
        <v>42</v>
      </c>
      <c r="D143" s="593"/>
      <c r="E143" s="593"/>
      <c r="F143" s="593"/>
      <c r="G143" s="593"/>
      <c r="H143" s="593"/>
      <c r="I143" s="593"/>
    </row>
    <row r="144" spans="1:9" x14ac:dyDescent="0.25">
      <c r="A144" s="585"/>
      <c r="B144" s="585"/>
      <c r="C144" s="585"/>
      <c r="D144" s="585"/>
      <c r="E144" s="585"/>
      <c r="F144" s="585"/>
      <c r="G144" s="585"/>
      <c r="H144" s="585"/>
      <c r="I144" s="585"/>
    </row>
    <row r="145" spans="1:9" ht="13" x14ac:dyDescent="0.25">
      <c r="A145" s="553" t="s">
        <v>41</v>
      </c>
      <c r="B145" s="553"/>
      <c r="C145" s="553"/>
      <c r="D145" s="553"/>
      <c r="E145" s="553"/>
      <c r="F145" s="553"/>
      <c r="G145" s="553"/>
      <c r="H145" s="553"/>
      <c r="I145" s="553"/>
    </row>
    <row r="146" spans="1:9" ht="13" x14ac:dyDescent="0.25">
      <c r="A146" s="578"/>
      <c r="B146" s="578"/>
      <c r="C146" s="578"/>
      <c r="D146" s="578"/>
      <c r="E146" s="578"/>
      <c r="F146" s="578"/>
      <c r="G146" s="578"/>
      <c r="H146" s="578"/>
      <c r="I146" s="578"/>
    </row>
    <row r="147" spans="1:9" ht="15.5" x14ac:dyDescent="0.25">
      <c r="A147" s="586" t="s">
        <v>40</v>
      </c>
      <c r="B147" s="586"/>
      <c r="C147" s="586"/>
      <c r="D147" s="586"/>
      <c r="E147" s="586"/>
      <c r="F147" s="586"/>
      <c r="G147" s="586"/>
      <c r="H147" s="586"/>
      <c r="I147" s="586"/>
    </row>
    <row r="148" spans="1:9" ht="14" x14ac:dyDescent="0.25">
      <c r="A148" s="587" t="s">
        <v>39</v>
      </c>
      <c r="B148" s="587"/>
      <c r="C148" s="587"/>
      <c r="D148" s="587"/>
      <c r="E148" s="587"/>
      <c r="F148" s="587"/>
      <c r="G148" s="587"/>
      <c r="H148" s="587"/>
      <c r="I148" s="204" t="s">
        <v>16</v>
      </c>
    </row>
    <row r="149" spans="1:9" ht="13" x14ac:dyDescent="0.25">
      <c r="A149" s="206" t="s">
        <v>15</v>
      </c>
      <c r="B149" s="588" t="s">
        <v>38</v>
      </c>
      <c r="C149" s="588"/>
      <c r="D149" s="588"/>
      <c r="E149" s="588"/>
      <c r="F149" s="588"/>
      <c r="G149" s="588"/>
      <c r="H149" s="588"/>
      <c r="I149" s="20">
        <f>I39</f>
        <v>670</v>
      </c>
    </row>
    <row r="150" spans="1:9" ht="13" x14ac:dyDescent="0.25">
      <c r="A150" s="206" t="s">
        <v>13</v>
      </c>
      <c r="B150" s="588" t="s">
        <v>37</v>
      </c>
      <c r="C150" s="588"/>
      <c r="D150" s="588"/>
      <c r="E150" s="588"/>
      <c r="F150" s="588"/>
      <c r="G150" s="588"/>
      <c r="H150" s="588"/>
      <c r="I150" s="20">
        <f>I51</f>
        <v>310.93</v>
      </c>
    </row>
    <row r="151" spans="1:9" ht="13" x14ac:dyDescent="0.25">
      <c r="A151" s="206" t="s">
        <v>12</v>
      </c>
      <c r="B151" s="588" t="s">
        <v>36</v>
      </c>
      <c r="C151" s="588"/>
      <c r="D151" s="588"/>
      <c r="E151" s="588"/>
      <c r="F151" s="588"/>
      <c r="G151" s="588"/>
      <c r="H151" s="588"/>
      <c r="I151" s="20">
        <f>I61</f>
        <v>5</v>
      </c>
    </row>
    <row r="152" spans="1:9" ht="13" x14ac:dyDescent="0.25">
      <c r="A152" s="206" t="s">
        <v>35</v>
      </c>
      <c r="B152" s="588" t="s">
        <v>34</v>
      </c>
      <c r="C152" s="588"/>
      <c r="D152" s="588"/>
      <c r="E152" s="588"/>
      <c r="F152" s="588"/>
      <c r="G152" s="588"/>
      <c r="H152" s="588"/>
      <c r="I152" s="20">
        <f>I122</f>
        <v>486.688264</v>
      </c>
    </row>
    <row r="153" spans="1:9" ht="13" x14ac:dyDescent="0.25">
      <c r="A153" s="598" t="s">
        <v>33</v>
      </c>
      <c r="B153" s="598"/>
      <c r="C153" s="598"/>
      <c r="D153" s="598"/>
      <c r="E153" s="598"/>
      <c r="F153" s="598"/>
      <c r="G153" s="598"/>
      <c r="H153" s="598"/>
      <c r="I153" s="20">
        <f>SUM(I149:I152)</f>
        <v>1472.6182640000002</v>
      </c>
    </row>
    <row r="154" spans="1:9" ht="13" x14ac:dyDescent="0.25">
      <c r="A154" s="21" t="s">
        <v>32</v>
      </c>
      <c r="B154" s="588" t="s">
        <v>31</v>
      </c>
      <c r="C154" s="588"/>
      <c r="D154" s="588"/>
      <c r="E154" s="588"/>
      <c r="F154" s="588"/>
      <c r="G154" s="588"/>
      <c r="H154" s="588"/>
      <c r="I154" s="20">
        <f>I138</f>
        <v>309.233025</v>
      </c>
    </row>
    <row r="155" spans="1:9" ht="13" x14ac:dyDescent="0.25">
      <c r="A155" s="598" t="s">
        <v>30</v>
      </c>
      <c r="B155" s="598"/>
      <c r="C155" s="598"/>
      <c r="D155" s="598"/>
      <c r="E155" s="598"/>
      <c r="F155" s="598"/>
      <c r="G155" s="598"/>
      <c r="H155" s="598"/>
      <c r="I155" s="20">
        <v>1781.85</v>
      </c>
    </row>
    <row r="156" spans="1:9" ht="14.5" x14ac:dyDescent="0.25">
      <c r="A156" s="594" t="s">
        <v>29</v>
      </c>
      <c r="B156" s="594"/>
      <c r="C156" s="594"/>
      <c r="D156" s="594"/>
      <c r="E156" s="594"/>
      <c r="F156" s="594"/>
      <c r="G156" s="594"/>
      <c r="H156" s="594"/>
      <c r="I156" s="594"/>
    </row>
    <row r="157" spans="1:9" ht="15.5" x14ac:dyDescent="0.25">
      <c r="A157" s="586" t="s">
        <v>28</v>
      </c>
      <c r="B157" s="586"/>
      <c r="C157" s="586"/>
      <c r="D157" s="586"/>
      <c r="E157" s="586"/>
      <c r="F157" s="586"/>
      <c r="G157" s="586"/>
      <c r="H157" s="586"/>
      <c r="I157" s="586"/>
    </row>
    <row r="158" spans="1:9" ht="69" x14ac:dyDescent="0.25">
      <c r="A158" s="595" t="s">
        <v>27</v>
      </c>
      <c r="B158" s="595"/>
      <c r="C158" s="580" t="s">
        <v>26</v>
      </c>
      <c r="D158" s="580"/>
      <c r="E158" s="19" t="s">
        <v>25</v>
      </c>
      <c r="F158" s="580" t="s">
        <v>24</v>
      </c>
      <c r="G158" s="580"/>
      <c r="H158" s="204" t="s">
        <v>23</v>
      </c>
      <c r="I158" s="204" t="s">
        <v>22</v>
      </c>
    </row>
    <row r="159" spans="1:9" x14ac:dyDescent="0.25">
      <c r="A159" s="621" t="s">
        <v>241</v>
      </c>
      <c r="B159" s="596"/>
      <c r="C159" s="619">
        <v>1781.85</v>
      </c>
      <c r="D159" s="597"/>
      <c r="E159" s="18">
        <v>1</v>
      </c>
      <c r="F159" s="619">
        <v>1781.85</v>
      </c>
      <c r="G159" s="597"/>
      <c r="H159" s="16">
        <v>1</v>
      </c>
      <c r="I159" s="207">
        <v>1781.85</v>
      </c>
    </row>
    <row r="160" spans="1:9" ht="13" x14ac:dyDescent="0.25">
      <c r="A160" s="603" t="s">
        <v>20</v>
      </c>
      <c r="B160" s="603"/>
      <c r="C160" s="603"/>
      <c r="D160" s="603"/>
      <c r="E160" s="603"/>
      <c r="F160" s="603"/>
      <c r="G160" s="603"/>
      <c r="H160" s="603"/>
      <c r="I160" s="207">
        <v>1781.85</v>
      </c>
    </row>
    <row r="161" spans="1:9" ht="15.5" x14ac:dyDescent="0.25">
      <c r="A161" s="586" t="s">
        <v>19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5.5" x14ac:dyDescent="0.25">
      <c r="A162" s="586" t="s">
        <v>18</v>
      </c>
      <c r="B162" s="586"/>
      <c r="C162" s="586"/>
      <c r="D162" s="586"/>
      <c r="E162" s="586"/>
      <c r="F162" s="586"/>
      <c r="G162" s="586"/>
      <c r="H162" s="586"/>
      <c r="I162" s="586"/>
    </row>
    <row r="163" spans="1:9" ht="13" x14ac:dyDescent="0.25">
      <c r="A163" s="580" t="s">
        <v>17</v>
      </c>
      <c r="B163" s="580"/>
      <c r="C163" s="580"/>
      <c r="D163" s="580"/>
      <c r="E163" s="580"/>
      <c r="F163" s="580"/>
      <c r="G163" s="580"/>
      <c r="H163" s="580"/>
      <c r="I163" s="204" t="s">
        <v>16</v>
      </c>
    </row>
    <row r="164" spans="1:9" x14ac:dyDescent="0.25">
      <c r="A164" s="208" t="s">
        <v>15</v>
      </c>
      <c r="B164" s="583" t="s">
        <v>14</v>
      </c>
      <c r="C164" s="583"/>
      <c r="D164" s="583"/>
      <c r="E164" s="583"/>
      <c r="F164" s="583"/>
      <c r="G164" s="583"/>
      <c r="H164" s="583"/>
      <c r="I164" s="16"/>
    </row>
    <row r="165" spans="1:9" x14ac:dyDescent="0.25">
      <c r="A165" s="208" t="s">
        <v>13</v>
      </c>
      <c r="B165" s="583" t="s">
        <v>9</v>
      </c>
      <c r="C165" s="583"/>
      <c r="D165" s="583"/>
      <c r="E165" s="583"/>
      <c r="F165" s="583"/>
      <c r="G165" s="583"/>
      <c r="H165" s="583"/>
      <c r="I165" s="207">
        <v>1781.85</v>
      </c>
    </row>
    <row r="166" spans="1:9" x14ac:dyDescent="0.25">
      <c r="A166" s="208" t="s">
        <v>12</v>
      </c>
      <c r="B166" s="583" t="s">
        <v>11</v>
      </c>
      <c r="C166" s="583"/>
      <c r="D166" s="583"/>
      <c r="E166" s="583"/>
      <c r="F166" s="583"/>
      <c r="G166" s="583"/>
      <c r="H166" s="583"/>
      <c r="I166" s="207"/>
    </row>
    <row r="167" spans="1:9" x14ac:dyDescent="0.25">
      <c r="A167" s="599"/>
      <c r="B167" s="599"/>
      <c r="C167" s="599"/>
      <c r="D167" s="599"/>
      <c r="E167" s="599"/>
      <c r="F167" s="599"/>
      <c r="G167" s="599"/>
      <c r="H167" s="599"/>
      <c r="I167" s="599"/>
    </row>
    <row r="168" spans="1:9" x14ac:dyDescent="0.25">
      <c r="A168" s="596" t="s">
        <v>10</v>
      </c>
      <c r="B168" s="596"/>
      <c r="C168" s="596"/>
      <c r="D168" s="596"/>
      <c r="E168" s="596"/>
      <c r="F168" s="596"/>
      <c r="G168" s="596"/>
      <c r="H168" s="596"/>
      <c r="I168" s="596"/>
    </row>
    <row r="169" spans="1:9" ht="13" x14ac:dyDescent="0.3">
      <c r="A169" s="13"/>
      <c r="B169" s="13"/>
      <c r="C169" s="13"/>
      <c r="D169" s="13"/>
      <c r="E169" s="13"/>
      <c r="F169" s="13"/>
      <c r="G169" s="13"/>
      <c r="H169" s="12"/>
      <c r="I169" s="12"/>
    </row>
    <row r="170" spans="1:9" ht="13" x14ac:dyDescent="0.3">
      <c r="A170" s="600"/>
      <c r="B170" s="600"/>
      <c r="C170" s="600"/>
      <c r="D170" s="600"/>
      <c r="E170" s="600"/>
      <c r="F170" s="600"/>
      <c r="G170" s="600"/>
      <c r="H170" s="600"/>
      <c r="I170" s="600"/>
    </row>
    <row r="171" spans="1:9" ht="18" x14ac:dyDescent="0.25">
      <c r="A171" s="601" t="s">
        <v>9</v>
      </c>
      <c r="B171" s="601"/>
      <c r="C171" s="601"/>
      <c r="D171" s="601"/>
      <c r="E171" s="601"/>
      <c r="F171" s="601"/>
      <c r="G171" s="602">
        <v>1781.85</v>
      </c>
      <c r="H171" s="602"/>
      <c r="I171" s="602"/>
    </row>
    <row r="172" spans="1:9" ht="18" x14ac:dyDescent="0.4">
      <c r="A172" s="607"/>
      <c r="B172" s="607"/>
      <c r="C172" s="607"/>
      <c r="D172" s="607"/>
      <c r="E172" s="607"/>
      <c r="F172" s="607"/>
      <c r="G172" s="607"/>
      <c r="H172" s="607"/>
      <c r="I172" s="607"/>
    </row>
    <row r="173" spans="1:9" ht="18" x14ac:dyDescent="0.25">
      <c r="A173" s="601" t="s">
        <v>8</v>
      </c>
      <c r="B173" s="601"/>
      <c r="C173" s="601"/>
      <c r="D173" s="601"/>
      <c r="E173" s="601"/>
      <c r="F173" s="601"/>
      <c r="G173" s="608">
        <v>11</v>
      </c>
      <c r="H173" s="608"/>
      <c r="I173" s="608"/>
    </row>
    <row r="174" spans="1:9" ht="18" x14ac:dyDescent="0.25">
      <c r="A174" s="609"/>
      <c r="B174" s="609"/>
      <c r="C174" s="609"/>
      <c r="D174" s="609"/>
      <c r="E174" s="609"/>
      <c r="F174" s="609"/>
      <c r="G174" s="609"/>
      <c r="H174" s="609"/>
      <c r="I174" s="609"/>
    </row>
    <row r="175" spans="1:9" ht="18" x14ac:dyDescent="0.25">
      <c r="A175" s="610" t="s">
        <v>7</v>
      </c>
      <c r="B175" s="610"/>
      <c r="C175" s="610"/>
      <c r="D175" s="610"/>
      <c r="E175" s="610"/>
      <c r="F175" s="610"/>
      <c r="G175" s="611">
        <v>19600.349999999999</v>
      </c>
      <c r="H175" s="611"/>
      <c r="I175" s="611"/>
    </row>
  </sheetData>
  <mergeCells count="182">
    <mergeCell ref="A12:I12"/>
    <mergeCell ref="A14:I14"/>
    <mergeCell ref="B15:G15"/>
    <mergeCell ref="H15:I15"/>
    <mergeCell ref="B16:G16"/>
    <mergeCell ref="H16:I16"/>
    <mergeCell ref="A8:I8"/>
    <mergeCell ref="A9:I9"/>
    <mergeCell ref="A10:E10"/>
    <mergeCell ref="F10:I10"/>
    <mergeCell ref="A11:E11"/>
    <mergeCell ref="F11:I11"/>
    <mergeCell ref="A21:I21"/>
    <mergeCell ref="B22:G22"/>
    <mergeCell ref="H22:I22"/>
    <mergeCell ref="B23:G23"/>
    <mergeCell ref="H23:I23"/>
    <mergeCell ref="B24:G24"/>
    <mergeCell ref="H24:I24"/>
    <mergeCell ref="B17:G17"/>
    <mergeCell ref="H17:I17"/>
    <mergeCell ref="B18:G18"/>
    <mergeCell ref="H18:I18"/>
    <mergeCell ref="A19:I19"/>
    <mergeCell ref="A20:I20"/>
    <mergeCell ref="B30:G30"/>
    <mergeCell ref="B31:H31"/>
    <mergeCell ref="B32:G32"/>
    <mergeCell ref="B33:G33"/>
    <mergeCell ref="B34:H34"/>
    <mergeCell ref="B35:H35"/>
    <mergeCell ref="B25:G25"/>
    <mergeCell ref="H25:I25"/>
    <mergeCell ref="A26:I26"/>
    <mergeCell ref="A27:I27"/>
    <mergeCell ref="A28:I28"/>
    <mergeCell ref="A29:I29"/>
    <mergeCell ref="B42:H42"/>
    <mergeCell ref="B43:G43"/>
    <mergeCell ref="B44:G44"/>
    <mergeCell ref="B45:H45"/>
    <mergeCell ref="B46:G46"/>
    <mergeCell ref="B47:H47"/>
    <mergeCell ref="B36:H36"/>
    <mergeCell ref="B37:H37"/>
    <mergeCell ref="B38:H38"/>
    <mergeCell ref="A39:H39"/>
    <mergeCell ref="A40:I40"/>
    <mergeCell ref="B41:H41"/>
    <mergeCell ref="A54:I54"/>
    <mergeCell ref="A55:I55"/>
    <mergeCell ref="B56:H56"/>
    <mergeCell ref="B57:H57"/>
    <mergeCell ref="B58:H58"/>
    <mergeCell ref="B59:H59"/>
    <mergeCell ref="B48:H48"/>
    <mergeCell ref="B49:H49"/>
    <mergeCell ref="B50:H50"/>
    <mergeCell ref="B51:H51"/>
    <mergeCell ref="A52:I52"/>
    <mergeCell ref="A53:I53"/>
    <mergeCell ref="B67:G67"/>
    <mergeCell ref="B68:G68"/>
    <mergeCell ref="B69:G69"/>
    <mergeCell ref="B70:G70"/>
    <mergeCell ref="B71:G71"/>
    <mergeCell ref="B72:G72"/>
    <mergeCell ref="B60:H60"/>
    <mergeCell ref="A61:H61"/>
    <mergeCell ref="A62:I62"/>
    <mergeCell ref="A63:I63"/>
    <mergeCell ref="A65:I65"/>
    <mergeCell ref="B66:G66"/>
    <mergeCell ref="B80:H80"/>
    <mergeCell ref="B81:H81"/>
    <mergeCell ref="B82:H82"/>
    <mergeCell ref="A83:H83"/>
    <mergeCell ref="B84:H84"/>
    <mergeCell ref="A85:H85"/>
    <mergeCell ref="B73:G73"/>
    <mergeCell ref="B74:G74"/>
    <mergeCell ref="A75:G75"/>
    <mergeCell ref="A77:I77"/>
    <mergeCell ref="A78:I78"/>
    <mergeCell ref="A79:I79"/>
    <mergeCell ref="A92:I92"/>
    <mergeCell ref="B93:H93"/>
    <mergeCell ref="B94:H94"/>
    <mergeCell ref="B95:H95"/>
    <mergeCell ref="B96:H96"/>
    <mergeCell ref="B97:H97"/>
    <mergeCell ref="A86:I86"/>
    <mergeCell ref="A87:I87"/>
    <mergeCell ref="B88:H88"/>
    <mergeCell ref="B89:H89"/>
    <mergeCell ref="B90:H90"/>
    <mergeCell ref="A91:H91"/>
    <mergeCell ref="B104:H104"/>
    <mergeCell ref="B105:H105"/>
    <mergeCell ref="B106:H106"/>
    <mergeCell ref="B107:H107"/>
    <mergeCell ref="B108:H108"/>
    <mergeCell ref="B109:H109"/>
    <mergeCell ref="B98:H98"/>
    <mergeCell ref="B99:H99"/>
    <mergeCell ref="B100:H100"/>
    <mergeCell ref="B101:H101"/>
    <mergeCell ref="A102:H102"/>
    <mergeCell ref="A103:I103"/>
    <mergeCell ref="B116:H116"/>
    <mergeCell ref="B117:H117"/>
    <mergeCell ref="B118:H118"/>
    <mergeCell ref="B119:H119"/>
    <mergeCell ref="B120:H120"/>
    <mergeCell ref="B121:H121"/>
    <mergeCell ref="B110:H110"/>
    <mergeCell ref="A111:H111"/>
    <mergeCell ref="B112:H112"/>
    <mergeCell ref="A113:H113"/>
    <mergeCell ref="A114:I114"/>
    <mergeCell ref="B115:H115"/>
    <mergeCell ref="B128:G128"/>
    <mergeCell ref="A129:G129"/>
    <mergeCell ref="B130:G130"/>
    <mergeCell ref="B131:G131"/>
    <mergeCell ref="B132:G132"/>
    <mergeCell ref="B133:G133"/>
    <mergeCell ref="A122:H122"/>
    <mergeCell ref="A123:I123"/>
    <mergeCell ref="B124:G124"/>
    <mergeCell ref="A125:G125"/>
    <mergeCell ref="B126:G126"/>
    <mergeCell ref="A127:G127"/>
    <mergeCell ref="A140:G140"/>
    <mergeCell ref="A141:B143"/>
    <mergeCell ref="C141:I141"/>
    <mergeCell ref="C142:I142"/>
    <mergeCell ref="C143:I143"/>
    <mergeCell ref="A144:I144"/>
    <mergeCell ref="B134:G134"/>
    <mergeCell ref="B135:G135"/>
    <mergeCell ref="B136:G136"/>
    <mergeCell ref="B137:G137"/>
    <mergeCell ref="A138:H138"/>
    <mergeCell ref="A139:I139"/>
    <mergeCell ref="B151:H151"/>
    <mergeCell ref="B152:H152"/>
    <mergeCell ref="A153:H153"/>
    <mergeCell ref="B154:H154"/>
    <mergeCell ref="A155:H155"/>
    <mergeCell ref="A156:I156"/>
    <mergeCell ref="A145:I145"/>
    <mergeCell ref="A146:I146"/>
    <mergeCell ref="A147:I147"/>
    <mergeCell ref="A148:H148"/>
    <mergeCell ref="B149:H149"/>
    <mergeCell ref="B150:H150"/>
    <mergeCell ref="A160:H160"/>
    <mergeCell ref="A161:I161"/>
    <mergeCell ref="A162:I162"/>
    <mergeCell ref="A163:H163"/>
    <mergeCell ref="B164:H164"/>
    <mergeCell ref="B165:H165"/>
    <mergeCell ref="A157:I157"/>
    <mergeCell ref="A158:B158"/>
    <mergeCell ref="C158:D158"/>
    <mergeCell ref="F158:G158"/>
    <mergeCell ref="A159:B159"/>
    <mergeCell ref="C159:D159"/>
    <mergeCell ref="F159:G159"/>
    <mergeCell ref="A172:I172"/>
    <mergeCell ref="A173:F173"/>
    <mergeCell ref="G173:I173"/>
    <mergeCell ref="A174:I174"/>
    <mergeCell ref="A175:F175"/>
    <mergeCell ref="G175:I175"/>
    <mergeCell ref="B166:H166"/>
    <mergeCell ref="A167:I167"/>
    <mergeCell ref="A168:I168"/>
    <mergeCell ref="A170:I170"/>
    <mergeCell ref="A171:F171"/>
    <mergeCell ref="G171:I171"/>
  </mergeCells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I174"/>
  <sheetViews>
    <sheetView topLeftCell="A136" workbookViewId="0">
      <selection activeCell="G174" sqref="A3:I174"/>
    </sheetView>
  </sheetViews>
  <sheetFormatPr defaultRowHeight="12.5" x14ac:dyDescent="0.25"/>
  <cols>
    <col min="9" max="9" width="15.17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 t="s">
        <v>267</v>
      </c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55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197"/>
      <c r="B12" s="201"/>
      <c r="C12" s="201"/>
      <c r="D12" s="201"/>
      <c r="E12" s="201"/>
      <c r="F12" s="201"/>
      <c r="G12" s="201"/>
      <c r="H12" s="201"/>
      <c r="I12" s="201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204" t="s">
        <v>15</v>
      </c>
      <c r="B14" s="553" t="s">
        <v>171</v>
      </c>
      <c r="C14" s="553"/>
      <c r="D14" s="553"/>
      <c r="E14" s="553"/>
      <c r="F14" s="553"/>
      <c r="G14" s="553"/>
      <c r="H14" s="555">
        <v>40955</v>
      </c>
      <c r="I14" s="555"/>
    </row>
    <row r="15" spans="1:9" ht="13" x14ac:dyDescent="0.25">
      <c r="A15" s="204" t="s">
        <v>13</v>
      </c>
      <c r="B15" s="553" t="s">
        <v>169</v>
      </c>
      <c r="C15" s="553"/>
      <c r="D15" s="553"/>
      <c r="E15" s="553"/>
      <c r="F15" s="553"/>
      <c r="G15" s="553"/>
      <c r="H15" s="556" t="s">
        <v>254</v>
      </c>
      <c r="I15" s="556"/>
    </row>
    <row r="16" spans="1:9" ht="13" x14ac:dyDescent="0.25">
      <c r="A16" s="204" t="s">
        <v>12</v>
      </c>
      <c r="B16" s="553" t="s">
        <v>167</v>
      </c>
      <c r="C16" s="553"/>
      <c r="D16" s="553"/>
      <c r="E16" s="553"/>
      <c r="F16" s="553"/>
      <c r="G16" s="553"/>
      <c r="H16" s="556" t="s">
        <v>201</v>
      </c>
      <c r="I16" s="556"/>
    </row>
    <row r="17" spans="1:9" ht="13" x14ac:dyDescent="0.25">
      <c r="A17" s="204" t="s">
        <v>35</v>
      </c>
      <c r="B17" s="553" t="s">
        <v>165</v>
      </c>
      <c r="C17" s="553"/>
      <c r="D17" s="553"/>
      <c r="E17" s="553"/>
      <c r="F17" s="553"/>
      <c r="G17" s="553"/>
      <c r="H17" s="556"/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204">
        <v>1</v>
      </c>
      <c r="B21" s="553" t="s">
        <v>162</v>
      </c>
      <c r="C21" s="553"/>
      <c r="D21" s="553"/>
      <c r="E21" s="553"/>
      <c r="F21" s="553"/>
      <c r="G21" s="553"/>
      <c r="H21" s="565" t="s">
        <v>241</v>
      </c>
      <c r="I21" s="565"/>
    </row>
    <row r="22" spans="1:9" ht="13" x14ac:dyDescent="0.25">
      <c r="A22" s="204">
        <v>2</v>
      </c>
      <c r="B22" s="553" t="s">
        <v>161</v>
      </c>
      <c r="C22" s="553"/>
      <c r="D22" s="553"/>
      <c r="E22" s="553"/>
      <c r="F22" s="553"/>
      <c r="G22" s="553"/>
      <c r="H22" s="565">
        <v>737</v>
      </c>
      <c r="I22" s="565"/>
    </row>
    <row r="23" spans="1:9" ht="14" x14ac:dyDescent="0.25">
      <c r="A23" s="204">
        <v>3</v>
      </c>
      <c r="B23" s="553" t="s">
        <v>160</v>
      </c>
      <c r="C23" s="553"/>
      <c r="D23" s="553"/>
      <c r="E23" s="553"/>
      <c r="F23" s="553"/>
      <c r="G23" s="553"/>
      <c r="H23" s="561" t="s">
        <v>241</v>
      </c>
      <c r="I23" s="561"/>
    </row>
    <row r="24" spans="1:9" ht="13" x14ac:dyDescent="0.25">
      <c r="A24" s="204">
        <v>4</v>
      </c>
      <c r="B24" s="553" t="s">
        <v>159</v>
      </c>
      <c r="C24" s="553"/>
      <c r="D24" s="553"/>
      <c r="E24" s="553"/>
      <c r="F24" s="553"/>
      <c r="G24" s="553"/>
      <c r="H24" s="562" t="s">
        <v>201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204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670</v>
      </c>
    </row>
    <row r="31" spans="1:9" ht="13" x14ac:dyDescent="0.25">
      <c r="A31" s="204" t="s">
        <v>13</v>
      </c>
      <c r="B31" s="570" t="s">
        <v>232</v>
      </c>
      <c r="C31" s="570"/>
      <c r="D31" s="570"/>
      <c r="E31" s="570"/>
      <c r="F31" s="570"/>
      <c r="G31" s="570"/>
      <c r="H31" s="30">
        <v>0.2</v>
      </c>
      <c r="I31" s="60"/>
    </row>
    <row r="32" spans="1:9" ht="13" x14ac:dyDescent="0.25">
      <c r="A32" s="204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204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204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204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204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204" t="s">
        <v>114</v>
      </c>
      <c r="B37" s="553" t="s">
        <v>145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670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205">
        <v>2</v>
      </c>
      <c r="B40" s="554" t="s">
        <v>142</v>
      </c>
      <c r="C40" s="554"/>
      <c r="D40" s="554"/>
      <c r="E40" s="554"/>
      <c r="F40" s="554"/>
      <c r="G40" s="554"/>
      <c r="H40" s="554"/>
      <c r="I40" s="198" t="s">
        <v>16</v>
      </c>
    </row>
    <row r="41" spans="1:9" ht="13" x14ac:dyDescent="0.25">
      <c r="A41" s="199" t="s">
        <v>15</v>
      </c>
      <c r="B41" s="573"/>
      <c r="C41" s="573"/>
      <c r="D41" s="573"/>
      <c r="E41" s="573"/>
      <c r="F41" s="573"/>
      <c r="G41" s="573"/>
      <c r="H41" s="573"/>
      <c r="I41" s="25">
        <v>80.53</v>
      </c>
    </row>
    <row r="42" spans="1:9" ht="13" x14ac:dyDescent="0.25">
      <c r="A42" s="199"/>
      <c r="B42" s="572" t="s">
        <v>140</v>
      </c>
      <c r="C42" s="572"/>
      <c r="D42" s="572"/>
      <c r="E42" s="572"/>
      <c r="F42" s="572"/>
      <c r="G42" s="572"/>
      <c r="H42" s="57">
        <v>2.5</v>
      </c>
      <c r="I42" s="28" t="s">
        <v>49</v>
      </c>
    </row>
    <row r="43" spans="1:9" ht="13" x14ac:dyDescent="0.25">
      <c r="A43" s="199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199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168</v>
      </c>
    </row>
    <row r="45" spans="1:9" ht="13" x14ac:dyDescent="0.25">
      <c r="A45" s="199"/>
      <c r="B45" s="572" t="s">
        <v>256</v>
      </c>
      <c r="C45" s="572"/>
      <c r="D45" s="572"/>
      <c r="E45" s="572"/>
      <c r="F45" s="572"/>
      <c r="G45" s="572"/>
      <c r="H45" s="57">
        <v>210</v>
      </c>
      <c r="I45" s="28" t="s">
        <v>49</v>
      </c>
    </row>
    <row r="46" spans="1:9" ht="13" x14ac:dyDescent="0.25">
      <c r="A46" s="199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>
        <v>31.8</v>
      </c>
    </row>
    <row r="47" spans="1:9" ht="13" x14ac:dyDescent="0.25">
      <c r="A47" s="199" t="s">
        <v>35</v>
      </c>
      <c r="B47" s="574" t="s">
        <v>135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199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10.85</v>
      </c>
    </row>
    <row r="49" spans="1:9" ht="13" x14ac:dyDescent="0.25">
      <c r="A49" s="199" t="s">
        <v>81</v>
      </c>
      <c r="B49" s="574" t="s">
        <v>261</v>
      </c>
      <c r="C49" s="574"/>
      <c r="D49" s="574"/>
      <c r="E49" s="574"/>
      <c r="F49" s="574"/>
      <c r="G49" s="574"/>
      <c r="H49" s="574"/>
      <c r="I49" s="20">
        <v>8.75</v>
      </c>
    </row>
    <row r="50" spans="1:9" ht="13" x14ac:dyDescent="0.25">
      <c r="A50" s="200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299.93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205">
        <v>3</v>
      </c>
      <c r="B55" s="554" t="s">
        <v>130</v>
      </c>
      <c r="C55" s="554"/>
      <c r="D55" s="554"/>
      <c r="E55" s="554"/>
      <c r="F55" s="554"/>
      <c r="G55" s="554"/>
      <c r="H55" s="554"/>
      <c r="I55" s="205" t="s">
        <v>16</v>
      </c>
    </row>
    <row r="56" spans="1:9" ht="13" x14ac:dyDescent="0.25">
      <c r="A56" s="199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5</v>
      </c>
    </row>
    <row r="57" spans="1:9" ht="13" x14ac:dyDescent="0.25">
      <c r="A57" s="199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199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199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5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198" t="s">
        <v>62</v>
      </c>
      <c r="I65" s="198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134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10.049999999999999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6.7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1.34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16.75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53.6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20.099999999999998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4.0200000000000005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246.56</v>
      </c>
    </row>
    <row r="75" spans="1:9" ht="13" x14ac:dyDescent="0.25">
      <c r="A75" s="202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205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205" t="s">
        <v>16</v>
      </c>
    </row>
    <row r="80" spans="1:9" ht="13" x14ac:dyDescent="0.25">
      <c r="A80" s="199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55.811</v>
      </c>
    </row>
    <row r="81" spans="1:9" ht="13" x14ac:dyDescent="0.25">
      <c r="A81" s="199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18.625999999999998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74.436999999999998</v>
      </c>
    </row>
    <row r="83" spans="1:9" ht="13" x14ac:dyDescent="0.25">
      <c r="A83" s="199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203">
        <f>ROUND(H74*I82,2)</f>
        <v>27.39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101.827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205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205" t="s">
        <v>16</v>
      </c>
    </row>
    <row r="88" spans="1:9" ht="13" x14ac:dyDescent="0.25">
      <c r="A88" s="199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0.46900000000000008</v>
      </c>
    </row>
    <row r="89" spans="1:9" ht="13" x14ac:dyDescent="0.25">
      <c r="A89" s="199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0.63900000000000012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205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205" t="s">
        <v>16</v>
      </c>
    </row>
    <row r="93" spans="1:9" ht="13" x14ac:dyDescent="0.25">
      <c r="A93" s="199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2.8139999999999996</v>
      </c>
    </row>
    <row r="94" spans="1:9" ht="13" x14ac:dyDescent="0.25">
      <c r="A94" s="199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0.20099999999999998</v>
      </c>
    </row>
    <row r="95" spans="1:9" ht="13" x14ac:dyDescent="0.25">
      <c r="A95" s="199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1.07</v>
      </c>
    </row>
    <row r="96" spans="1:9" ht="13" x14ac:dyDescent="0.25">
      <c r="A96" s="199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0.27</v>
      </c>
    </row>
    <row r="97" spans="1:9" ht="13" x14ac:dyDescent="0.25">
      <c r="A97" s="199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12.998000000000001</v>
      </c>
    </row>
    <row r="98" spans="1:9" ht="13" x14ac:dyDescent="0.25">
      <c r="A98" s="199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4.783264</v>
      </c>
    </row>
    <row r="99" spans="1:9" ht="13" x14ac:dyDescent="0.25">
      <c r="A99" s="199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21.44</v>
      </c>
    </row>
    <row r="100" spans="1:9" ht="13" x14ac:dyDescent="0.25">
      <c r="A100" s="199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5.36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48.936264000000001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210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55.811</v>
      </c>
    </row>
    <row r="105" spans="1:9" ht="13" x14ac:dyDescent="0.3">
      <c r="A105" s="210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6.7</v>
      </c>
    </row>
    <row r="106" spans="1:9" ht="13" x14ac:dyDescent="0.3">
      <c r="A106" s="210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0.13400000000000001</v>
      </c>
    </row>
    <row r="107" spans="1:9" ht="13" x14ac:dyDescent="0.3">
      <c r="A107" s="210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0.33500000000000002</v>
      </c>
    </row>
    <row r="108" spans="1:9" ht="13" x14ac:dyDescent="0.3">
      <c r="A108" s="210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1.8760000000000003</v>
      </c>
    </row>
    <row r="109" spans="1:9" ht="13" x14ac:dyDescent="0.3">
      <c r="A109" s="210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64.856000000000009</v>
      </c>
    </row>
    <row r="111" spans="1:9" ht="13" x14ac:dyDescent="0.3">
      <c r="A111" s="209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23.87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88.726000000000013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205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205" t="s">
        <v>16</v>
      </c>
    </row>
    <row r="115" spans="1:9" ht="13" x14ac:dyDescent="0.25">
      <c r="A115" s="199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246.56</v>
      </c>
    </row>
    <row r="116" spans="1:9" ht="13" x14ac:dyDescent="0.25">
      <c r="A116" s="199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101.827</v>
      </c>
    </row>
    <row r="117" spans="1:9" ht="13" x14ac:dyDescent="0.25">
      <c r="A117" s="199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0.63900000000000012</v>
      </c>
    </row>
    <row r="118" spans="1:9" ht="13" x14ac:dyDescent="0.25">
      <c r="A118" s="199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48.936264000000001</v>
      </c>
    </row>
    <row r="119" spans="1:9" ht="13" x14ac:dyDescent="0.25">
      <c r="A119" s="199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88.726000000000013</v>
      </c>
    </row>
    <row r="120" spans="1:9" ht="13" x14ac:dyDescent="0.25">
      <c r="A120" s="199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486.688264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205">
        <v>5</v>
      </c>
      <c r="B123" s="581" t="s">
        <v>63</v>
      </c>
      <c r="C123" s="581"/>
      <c r="D123" s="581"/>
      <c r="E123" s="581"/>
      <c r="F123" s="581"/>
      <c r="G123" s="581"/>
      <c r="H123" s="205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1461.6182640000002</v>
      </c>
    </row>
    <row r="125" spans="1:9" ht="13" x14ac:dyDescent="0.25">
      <c r="A125" s="199" t="s">
        <v>15</v>
      </c>
      <c r="B125" s="574" t="s">
        <v>60</v>
      </c>
      <c r="C125" s="622"/>
      <c r="D125" s="622"/>
      <c r="E125" s="622"/>
      <c r="F125" s="622"/>
      <c r="G125" s="623"/>
      <c r="H125" s="32">
        <v>4.53E-2</v>
      </c>
      <c r="I125" s="25">
        <v>66.11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1527.7282640000001</v>
      </c>
    </row>
    <row r="127" spans="1:9" ht="13" x14ac:dyDescent="0.25">
      <c r="A127" s="199" t="s">
        <v>13</v>
      </c>
      <c r="B127" s="574" t="s">
        <v>58</v>
      </c>
      <c r="C127" s="622"/>
      <c r="D127" s="622"/>
      <c r="E127" s="622"/>
      <c r="F127" s="622"/>
      <c r="G127" s="623"/>
      <c r="H127" s="32">
        <v>6.54E-2</v>
      </c>
      <c r="I127" s="25">
        <v>100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1627.7282640000001</v>
      </c>
    </row>
    <row r="129" spans="1:9" ht="13" x14ac:dyDescent="0.25">
      <c r="A129" s="199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199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199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53.455499999999994</v>
      </c>
    </row>
    <row r="132" spans="1:9" ht="13" x14ac:dyDescent="0.25">
      <c r="A132" s="199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11.582024999999998</v>
      </c>
    </row>
    <row r="133" spans="1:9" ht="13" x14ac:dyDescent="0.25">
      <c r="A133" s="199"/>
      <c r="B133" s="582" t="s">
        <v>265</v>
      </c>
      <c r="C133" s="582"/>
      <c r="D133" s="582"/>
      <c r="E133" s="582"/>
      <c r="F133" s="582"/>
      <c r="G133" s="582"/>
      <c r="H133" s="29"/>
      <c r="I133" s="28"/>
    </row>
    <row r="134" spans="1:9" ht="13" x14ac:dyDescent="0.25">
      <c r="A134" s="199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199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199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89.092500000000001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320.240025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154.13002499999999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204" t="s">
        <v>16</v>
      </c>
    </row>
    <row r="148" spans="1:9" ht="13" x14ac:dyDescent="0.25">
      <c r="A148" s="206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670</v>
      </c>
    </row>
    <row r="149" spans="1:9" ht="13" x14ac:dyDescent="0.25">
      <c r="A149" s="206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299.93</v>
      </c>
    </row>
    <row r="150" spans="1:9" ht="13" x14ac:dyDescent="0.25">
      <c r="A150" s="206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5</v>
      </c>
    </row>
    <row r="151" spans="1:9" ht="13" x14ac:dyDescent="0.25">
      <c r="A151" s="206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486.688264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1461.6182640000002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320.240025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1781.85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204" t="s">
        <v>23</v>
      </c>
      <c r="I157" s="204" t="s">
        <v>22</v>
      </c>
    </row>
    <row r="158" spans="1:9" x14ac:dyDescent="0.25">
      <c r="A158" s="621" t="s">
        <v>241</v>
      </c>
      <c r="B158" s="596"/>
      <c r="C158" s="619">
        <v>1781.85</v>
      </c>
      <c r="D158" s="597"/>
      <c r="E158" s="18">
        <v>1</v>
      </c>
      <c r="F158" s="619">
        <v>1781.85</v>
      </c>
      <c r="G158" s="597"/>
      <c r="H158" s="16">
        <v>1</v>
      </c>
      <c r="I158" s="207">
        <v>1781.85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207">
        <v>1781.85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204" t="s">
        <v>16</v>
      </c>
    </row>
    <row r="163" spans="1:9" x14ac:dyDescent="0.25">
      <c r="A163" s="20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20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207">
        <v>1781.85</v>
      </c>
    </row>
    <row r="165" spans="1:9" x14ac:dyDescent="0.25">
      <c r="A165" s="20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207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1781.85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11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19600.349999999999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172"/>
  <sheetViews>
    <sheetView topLeftCell="A151" workbookViewId="0">
      <selection activeCell="K14" sqref="K14"/>
    </sheetView>
  </sheetViews>
  <sheetFormatPr defaultRowHeight="12.5" x14ac:dyDescent="0.25"/>
  <cols>
    <col min="4" max="4" width="26.54296875" customWidth="1"/>
    <col min="9" max="9" width="12" customWidth="1"/>
  </cols>
  <sheetData>
    <row r="1" spans="1:9" ht="13" x14ac:dyDescent="0.3">
      <c r="A1" s="147" t="s">
        <v>224</v>
      </c>
      <c r="B1" s="148"/>
      <c r="C1" s="148"/>
      <c r="D1" s="149"/>
    </row>
    <row r="2" spans="1:9" ht="13" x14ac:dyDescent="0.3">
      <c r="A2" s="150" t="s">
        <v>221</v>
      </c>
      <c r="B2" s="146"/>
      <c r="C2" s="146"/>
      <c r="D2" s="151"/>
    </row>
    <row r="3" spans="1:9" ht="13" x14ac:dyDescent="0.3">
      <c r="A3" s="150" t="s">
        <v>222</v>
      </c>
      <c r="B3" s="146"/>
      <c r="C3" s="146"/>
      <c r="D3" s="151"/>
    </row>
    <row r="4" spans="1:9" ht="13.5" thickBot="1" x14ac:dyDescent="0.35">
      <c r="A4" s="152" t="s">
        <v>223</v>
      </c>
      <c r="B4" s="153"/>
      <c r="C4" s="153"/>
      <c r="D4" s="154"/>
    </row>
    <row r="5" spans="1:9" ht="23" x14ac:dyDescent="0.25">
      <c r="A5" s="557" t="s">
        <v>178</v>
      </c>
      <c r="B5" s="557"/>
      <c r="C5" s="557"/>
      <c r="D5" s="557"/>
      <c r="E5" s="557"/>
      <c r="F5" s="557"/>
      <c r="G5" s="557"/>
      <c r="H5" s="557"/>
      <c r="I5" s="557"/>
    </row>
    <row r="6" spans="1:9" ht="23" x14ac:dyDescent="0.25">
      <c r="A6" s="558"/>
      <c r="B6" s="558"/>
      <c r="C6" s="558"/>
      <c r="D6" s="558"/>
      <c r="E6" s="558"/>
      <c r="F6" s="558"/>
      <c r="G6" s="558"/>
      <c r="H6" s="558"/>
      <c r="I6" s="558"/>
    </row>
    <row r="7" spans="1:9" ht="13" x14ac:dyDescent="0.25">
      <c r="A7" s="553" t="s">
        <v>182</v>
      </c>
      <c r="B7" s="553"/>
      <c r="C7" s="553"/>
      <c r="D7" s="553"/>
      <c r="E7" s="553"/>
      <c r="F7" s="556"/>
      <c r="G7" s="556"/>
      <c r="H7" s="556"/>
      <c r="I7" s="556"/>
    </row>
    <row r="8" spans="1:9" ht="13" x14ac:dyDescent="0.25">
      <c r="A8" s="553" t="s">
        <v>175</v>
      </c>
      <c r="B8" s="553"/>
      <c r="C8" s="553"/>
      <c r="D8" s="553"/>
      <c r="E8" s="553"/>
      <c r="F8" s="556"/>
      <c r="G8" s="556"/>
      <c r="H8" s="556"/>
      <c r="I8" s="556"/>
    </row>
    <row r="9" spans="1:9" ht="13" x14ac:dyDescent="0.25">
      <c r="A9" s="553" t="s">
        <v>181</v>
      </c>
      <c r="B9" s="553"/>
      <c r="C9" s="553"/>
      <c r="D9" s="553"/>
      <c r="E9" s="553"/>
      <c r="F9" s="553"/>
      <c r="G9" s="553"/>
      <c r="H9" s="553"/>
      <c r="I9" s="553"/>
    </row>
    <row r="10" spans="1:9" ht="13" x14ac:dyDescent="0.25">
      <c r="A10" s="211"/>
      <c r="B10" s="215"/>
      <c r="C10" s="215"/>
      <c r="D10" s="215"/>
      <c r="E10" s="215"/>
      <c r="F10" s="215"/>
      <c r="G10" s="215"/>
      <c r="H10" s="215"/>
      <c r="I10" s="215"/>
    </row>
    <row r="11" spans="1:9" ht="14" x14ac:dyDescent="0.25">
      <c r="A11" s="554" t="s">
        <v>172</v>
      </c>
      <c r="B11" s="554"/>
      <c r="C11" s="554"/>
      <c r="D11" s="554"/>
      <c r="E11" s="554"/>
      <c r="F11" s="554"/>
      <c r="G11" s="554"/>
      <c r="H11" s="554"/>
      <c r="I11" s="554"/>
    </row>
    <row r="12" spans="1:9" ht="13" x14ac:dyDescent="0.25">
      <c r="A12" s="218" t="s">
        <v>15</v>
      </c>
      <c r="B12" s="553" t="s">
        <v>171</v>
      </c>
      <c r="C12" s="553"/>
      <c r="D12" s="553"/>
      <c r="E12" s="553"/>
      <c r="F12" s="553"/>
      <c r="G12" s="553"/>
      <c r="H12" s="555">
        <v>40977</v>
      </c>
      <c r="I12" s="555"/>
    </row>
    <row r="13" spans="1:9" ht="13" x14ac:dyDescent="0.25">
      <c r="A13" s="218" t="s">
        <v>13</v>
      </c>
      <c r="B13" s="553" t="s">
        <v>169</v>
      </c>
      <c r="C13" s="553"/>
      <c r="D13" s="553"/>
      <c r="E13" s="553"/>
      <c r="F13" s="553"/>
      <c r="G13" s="553"/>
      <c r="H13" s="556" t="s">
        <v>254</v>
      </c>
      <c r="I13" s="556"/>
    </row>
    <row r="14" spans="1:9" ht="13" x14ac:dyDescent="0.25">
      <c r="A14" s="218" t="s">
        <v>12</v>
      </c>
      <c r="B14" s="553" t="s">
        <v>167</v>
      </c>
      <c r="C14" s="553"/>
      <c r="D14" s="553"/>
      <c r="E14" s="553"/>
      <c r="F14" s="553"/>
      <c r="G14" s="553"/>
      <c r="H14" s="556" t="s">
        <v>272</v>
      </c>
      <c r="I14" s="556"/>
    </row>
    <row r="15" spans="1:9" ht="13" x14ac:dyDescent="0.25">
      <c r="A15" s="218" t="s">
        <v>35</v>
      </c>
      <c r="B15" s="553" t="s">
        <v>165</v>
      </c>
      <c r="C15" s="553"/>
      <c r="D15" s="553"/>
      <c r="E15" s="553"/>
      <c r="F15" s="553"/>
      <c r="G15" s="553"/>
      <c r="H15" s="556"/>
      <c r="I15" s="556"/>
    </row>
    <row r="16" spans="1:9" ht="13" x14ac:dyDescent="0.25">
      <c r="A16" s="560"/>
      <c r="B16" s="560"/>
      <c r="C16" s="560"/>
      <c r="D16" s="560"/>
      <c r="E16" s="560"/>
      <c r="F16" s="560"/>
      <c r="G16" s="560"/>
      <c r="H16" s="560"/>
      <c r="I16" s="560"/>
    </row>
    <row r="17" spans="1:9" ht="14" x14ac:dyDescent="0.25">
      <c r="A17" s="554" t="s">
        <v>164</v>
      </c>
      <c r="B17" s="554"/>
      <c r="C17" s="554"/>
      <c r="D17" s="554"/>
      <c r="E17" s="554"/>
      <c r="F17" s="554"/>
      <c r="G17" s="554"/>
      <c r="H17" s="554"/>
      <c r="I17" s="554"/>
    </row>
    <row r="18" spans="1:9" ht="14" x14ac:dyDescent="0.25">
      <c r="A18" s="554" t="s">
        <v>163</v>
      </c>
      <c r="B18" s="554"/>
      <c r="C18" s="554"/>
      <c r="D18" s="554"/>
      <c r="E18" s="554"/>
      <c r="F18" s="554"/>
      <c r="G18" s="554"/>
      <c r="H18" s="554"/>
      <c r="I18" s="554"/>
    </row>
    <row r="19" spans="1:9" ht="13" x14ac:dyDescent="0.25">
      <c r="A19" s="218">
        <v>1</v>
      </c>
      <c r="B19" s="553" t="s">
        <v>162</v>
      </c>
      <c r="C19" s="553"/>
      <c r="D19" s="553"/>
      <c r="E19" s="553"/>
      <c r="F19" s="553"/>
      <c r="G19" s="553"/>
      <c r="H19" s="565" t="s">
        <v>241</v>
      </c>
      <c r="I19" s="565"/>
    </row>
    <row r="20" spans="1:9" ht="13" x14ac:dyDescent="0.25">
      <c r="A20" s="218">
        <v>2</v>
      </c>
      <c r="B20" s="553" t="s">
        <v>161</v>
      </c>
      <c r="C20" s="553"/>
      <c r="D20" s="553"/>
      <c r="E20" s="553"/>
      <c r="F20" s="553"/>
      <c r="G20" s="553"/>
      <c r="H20" s="565">
        <v>737</v>
      </c>
      <c r="I20" s="565"/>
    </row>
    <row r="21" spans="1:9" ht="14" x14ac:dyDescent="0.25">
      <c r="A21" s="218">
        <v>3</v>
      </c>
      <c r="B21" s="553" t="s">
        <v>160</v>
      </c>
      <c r="C21" s="553"/>
      <c r="D21" s="553"/>
      <c r="E21" s="553"/>
      <c r="F21" s="553"/>
      <c r="G21" s="553"/>
      <c r="H21" s="561" t="s">
        <v>241</v>
      </c>
      <c r="I21" s="561"/>
    </row>
    <row r="22" spans="1:9" ht="13" x14ac:dyDescent="0.25">
      <c r="A22" s="218">
        <v>4</v>
      </c>
      <c r="B22" s="553" t="s">
        <v>159</v>
      </c>
      <c r="C22" s="553"/>
      <c r="D22" s="553"/>
      <c r="E22" s="553"/>
      <c r="F22" s="553"/>
      <c r="G22" s="553"/>
      <c r="H22" s="562" t="s">
        <v>201</v>
      </c>
      <c r="I22" s="562"/>
    </row>
    <row r="23" spans="1:9" x14ac:dyDescent="0.25">
      <c r="A23" s="563"/>
      <c r="B23" s="563"/>
      <c r="C23" s="563"/>
      <c r="D23" s="563"/>
      <c r="E23" s="563"/>
      <c r="F23" s="563"/>
      <c r="G23" s="563"/>
      <c r="H23" s="563"/>
      <c r="I23" s="563"/>
    </row>
    <row r="24" spans="1:9" x14ac:dyDescent="0.25">
      <c r="A24" s="564" t="s">
        <v>157</v>
      </c>
      <c r="B24" s="564"/>
      <c r="C24" s="564"/>
      <c r="D24" s="564"/>
      <c r="E24" s="564"/>
      <c r="F24" s="564"/>
      <c r="G24" s="564"/>
      <c r="H24" s="564"/>
      <c r="I24" s="564"/>
    </row>
    <row r="25" spans="1:9" ht="13" x14ac:dyDescent="0.3">
      <c r="A25" s="567"/>
      <c r="B25" s="567"/>
      <c r="C25" s="567"/>
      <c r="D25" s="567"/>
      <c r="E25" s="567"/>
      <c r="F25" s="567"/>
      <c r="G25" s="567"/>
      <c r="H25" s="567"/>
      <c r="I25" s="567"/>
    </row>
    <row r="26" spans="1:9" ht="13" x14ac:dyDescent="0.25">
      <c r="A26" s="568" t="s">
        <v>156</v>
      </c>
      <c r="B26" s="568"/>
      <c r="C26" s="568"/>
      <c r="D26" s="568"/>
      <c r="E26" s="568"/>
      <c r="F26" s="568"/>
      <c r="G26" s="568"/>
      <c r="H26" s="568"/>
      <c r="I26" s="568"/>
    </row>
    <row r="27" spans="1:9" ht="14" x14ac:dyDescent="0.25">
      <c r="A27" s="63">
        <v>1</v>
      </c>
      <c r="B27" s="569" t="s">
        <v>155</v>
      </c>
      <c r="C27" s="569"/>
      <c r="D27" s="569"/>
      <c r="E27" s="569"/>
      <c r="F27" s="569"/>
      <c r="G27" s="569"/>
      <c r="H27" s="64" t="s">
        <v>62</v>
      </c>
      <c r="I27" s="63" t="s">
        <v>154</v>
      </c>
    </row>
    <row r="28" spans="1:9" ht="13" x14ac:dyDescent="0.25">
      <c r="A28" s="218" t="s">
        <v>15</v>
      </c>
      <c r="B28" s="553" t="s">
        <v>186</v>
      </c>
      <c r="C28" s="553"/>
      <c r="D28" s="553"/>
      <c r="E28" s="553"/>
      <c r="F28" s="553"/>
      <c r="G28" s="553"/>
      <c r="H28" s="553"/>
      <c r="I28" s="60">
        <v>737</v>
      </c>
    </row>
    <row r="29" spans="1:9" ht="13" x14ac:dyDescent="0.25">
      <c r="A29" s="218" t="s">
        <v>13</v>
      </c>
      <c r="B29" s="570" t="s">
        <v>232</v>
      </c>
      <c r="C29" s="570"/>
      <c r="D29" s="570"/>
      <c r="E29" s="570"/>
      <c r="F29" s="570"/>
      <c r="G29" s="570"/>
      <c r="H29" s="30">
        <v>0.2</v>
      </c>
      <c r="I29" s="60"/>
    </row>
    <row r="30" spans="1:9" ht="13" x14ac:dyDescent="0.25">
      <c r="A30" s="218" t="s">
        <v>12</v>
      </c>
      <c r="B30" s="571" t="s">
        <v>202</v>
      </c>
      <c r="C30" s="571"/>
      <c r="D30" s="571"/>
      <c r="E30" s="571"/>
      <c r="F30" s="571"/>
      <c r="G30" s="571"/>
      <c r="H30" s="61"/>
      <c r="I30" s="60"/>
    </row>
    <row r="31" spans="1:9" ht="13" x14ac:dyDescent="0.25">
      <c r="A31" s="218" t="s">
        <v>35</v>
      </c>
      <c r="B31" s="553" t="s">
        <v>150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218" t="s">
        <v>32</v>
      </c>
      <c r="B32" s="553" t="s">
        <v>149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218" t="s">
        <v>81</v>
      </c>
      <c r="B33" s="553" t="s">
        <v>148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218" t="s">
        <v>79</v>
      </c>
      <c r="B34" s="553" t="s">
        <v>147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218" t="s">
        <v>114</v>
      </c>
      <c r="B35" s="553" t="s">
        <v>145</v>
      </c>
      <c r="C35" s="553"/>
      <c r="D35" s="553"/>
      <c r="E35" s="553"/>
      <c r="F35" s="553"/>
      <c r="G35" s="553"/>
      <c r="H35" s="553"/>
      <c r="I35" s="60"/>
    </row>
    <row r="36" spans="1:9" ht="14" x14ac:dyDescent="0.25">
      <c r="A36" s="566" t="s">
        <v>144</v>
      </c>
      <c r="B36" s="566"/>
      <c r="C36" s="566"/>
      <c r="D36" s="566"/>
      <c r="E36" s="566"/>
      <c r="F36" s="566"/>
      <c r="G36" s="566"/>
      <c r="H36" s="566"/>
      <c r="I36" s="59">
        <f>SUM(I28:I35)</f>
        <v>737</v>
      </c>
    </row>
    <row r="37" spans="1:9" ht="13" x14ac:dyDescent="0.25">
      <c r="A37" s="560" t="s">
        <v>143</v>
      </c>
      <c r="B37" s="560"/>
      <c r="C37" s="560"/>
      <c r="D37" s="560"/>
      <c r="E37" s="560"/>
      <c r="F37" s="560"/>
      <c r="G37" s="560"/>
      <c r="H37" s="560"/>
      <c r="I37" s="560"/>
    </row>
    <row r="38" spans="1:9" ht="14" x14ac:dyDescent="0.25">
      <c r="A38" s="219">
        <v>2</v>
      </c>
      <c r="B38" s="554" t="s">
        <v>142</v>
      </c>
      <c r="C38" s="554"/>
      <c r="D38" s="554"/>
      <c r="E38" s="554"/>
      <c r="F38" s="554"/>
      <c r="G38" s="554"/>
      <c r="H38" s="554"/>
      <c r="I38" s="212" t="s">
        <v>16</v>
      </c>
    </row>
    <row r="39" spans="1:9" ht="13" x14ac:dyDescent="0.25">
      <c r="A39" s="213" t="s">
        <v>15</v>
      </c>
      <c r="B39" s="573"/>
      <c r="C39" s="573"/>
      <c r="D39" s="573"/>
      <c r="E39" s="573"/>
      <c r="F39" s="573"/>
      <c r="G39" s="573"/>
      <c r="H39" s="573"/>
      <c r="I39" s="25">
        <v>60.02</v>
      </c>
    </row>
    <row r="40" spans="1:9" ht="13" x14ac:dyDescent="0.25">
      <c r="A40" s="213"/>
      <c r="B40" s="572" t="s">
        <v>140</v>
      </c>
      <c r="C40" s="572"/>
      <c r="D40" s="572"/>
      <c r="E40" s="572"/>
      <c r="F40" s="572"/>
      <c r="G40" s="572"/>
      <c r="H40" s="57">
        <v>2.5</v>
      </c>
      <c r="I40" s="28" t="s">
        <v>49</v>
      </c>
    </row>
    <row r="41" spans="1:9" ht="13" x14ac:dyDescent="0.25">
      <c r="A41" s="213"/>
      <c r="B41" s="576" t="s">
        <v>255</v>
      </c>
      <c r="C41" s="576"/>
      <c r="D41" s="576"/>
      <c r="E41" s="576"/>
      <c r="F41" s="576"/>
      <c r="G41" s="576"/>
      <c r="H41" s="58"/>
      <c r="I41" s="28"/>
    </row>
    <row r="42" spans="1:9" ht="13" x14ac:dyDescent="0.25">
      <c r="A42" s="213" t="s">
        <v>13</v>
      </c>
      <c r="B42" s="573" t="s">
        <v>188</v>
      </c>
      <c r="C42" s="573"/>
      <c r="D42" s="573"/>
      <c r="E42" s="573"/>
      <c r="F42" s="573"/>
      <c r="G42" s="573"/>
      <c r="H42" s="573"/>
      <c r="I42" s="25">
        <v>168</v>
      </c>
    </row>
    <row r="43" spans="1:9" ht="13" x14ac:dyDescent="0.25">
      <c r="A43" s="213"/>
      <c r="B43" s="572" t="s">
        <v>256</v>
      </c>
      <c r="C43" s="572"/>
      <c r="D43" s="572"/>
      <c r="E43" s="572"/>
      <c r="F43" s="572"/>
      <c r="G43" s="572"/>
      <c r="H43" s="57">
        <v>210</v>
      </c>
      <c r="I43" s="28" t="s">
        <v>49</v>
      </c>
    </row>
    <row r="44" spans="1:9" ht="13" x14ac:dyDescent="0.25">
      <c r="A44" s="213" t="s">
        <v>12</v>
      </c>
      <c r="B44" s="573" t="s">
        <v>136</v>
      </c>
      <c r="C44" s="573"/>
      <c r="D44" s="573"/>
      <c r="E44" s="573"/>
      <c r="F44" s="573"/>
      <c r="G44" s="573"/>
      <c r="H44" s="573"/>
      <c r="I44" s="25">
        <v>31.8</v>
      </c>
    </row>
    <row r="45" spans="1:9" ht="13" x14ac:dyDescent="0.25">
      <c r="A45" s="213" t="s">
        <v>35</v>
      </c>
      <c r="B45" s="574" t="s">
        <v>135</v>
      </c>
      <c r="C45" s="574"/>
      <c r="D45" s="574"/>
      <c r="E45" s="574"/>
      <c r="F45" s="574"/>
      <c r="G45" s="574"/>
      <c r="H45" s="574"/>
      <c r="I45" s="20"/>
    </row>
    <row r="46" spans="1:9" ht="13" x14ac:dyDescent="0.25">
      <c r="A46" s="213" t="s">
        <v>32</v>
      </c>
      <c r="B46" s="574" t="s">
        <v>259</v>
      </c>
      <c r="C46" s="574"/>
      <c r="D46" s="574"/>
      <c r="E46" s="574"/>
      <c r="F46" s="574"/>
      <c r="G46" s="574"/>
      <c r="H46" s="574"/>
      <c r="I46" s="25">
        <v>10.85</v>
      </c>
    </row>
    <row r="47" spans="1:9" ht="13" x14ac:dyDescent="0.25">
      <c r="A47" s="213" t="s">
        <v>81</v>
      </c>
      <c r="B47" s="574" t="s">
        <v>261</v>
      </c>
      <c r="C47" s="574"/>
      <c r="D47" s="574"/>
      <c r="E47" s="574"/>
      <c r="F47" s="574"/>
      <c r="G47" s="574"/>
      <c r="H47" s="574"/>
      <c r="I47" s="20">
        <v>8.75</v>
      </c>
    </row>
    <row r="48" spans="1:9" ht="13" x14ac:dyDescent="0.25">
      <c r="A48" s="214"/>
      <c r="B48" s="575" t="s">
        <v>133</v>
      </c>
      <c r="C48" s="575"/>
      <c r="D48" s="575"/>
      <c r="E48" s="575"/>
      <c r="F48" s="575"/>
      <c r="G48" s="575"/>
      <c r="H48" s="575"/>
      <c r="I48" s="25">
        <f>SUM(I39:I47)</f>
        <v>279.42</v>
      </c>
    </row>
    <row r="49" spans="1:9" ht="13" x14ac:dyDescent="0.25">
      <c r="A49" s="560"/>
      <c r="B49" s="560"/>
      <c r="C49" s="560"/>
      <c r="D49" s="560"/>
      <c r="E49" s="560"/>
      <c r="F49" s="560"/>
      <c r="G49" s="560"/>
      <c r="H49" s="560"/>
      <c r="I49" s="560"/>
    </row>
    <row r="50" spans="1:9" ht="13" x14ac:dyDescent="0.25">
      <c r="A50" s="580" t="s">
        <v>132</v>
      </c>
      <c r="B50" s="580"/>
      <c r="C50" s="580"/>
      <c r="D50" s="580"/>
      <c r="E50" s="580"/>
      <c r="F50" s="580"/>
      <c r="G50" s="580"/>
      <c r="H50" s="580"/>
      <c r="I50" s="580"/>
    </row>
    <row r="51" spans="1:9" ht="13" x14ac:dyDescent="0.25">
      <c r="A51" s="580"/>
      <c r="B51" s="580"/>
      <c r="C51" s="580"/>
      <c r="D51" s="580"/>
      <c r="E51" s="580"/>
      <c r="F51" s="580"/>
      <c r="G51" s="580"/>
      <c r="H51" s="580"/>
      <c r="I51" s="580"/>
    </row>
    <row r="52" spans="1:9" ht="13" x14ac:dyDescent="0.25">
      <c r="A52" s="580" t="s">
        <v>131</v>
      </c>
      <c r="B52" s="580"/>
      <c r="C52" s="580"/>
      <c r="D52" s="580"/>
      <c r="E52" s="580"/>
      <c r="F52" s="580"/>
      <c r="G52" s="580"/>
      <c r="H52" s="580"/>
      <c r="I52" s="580"/>
    </row>
    <row r="53" spans="1:9" ht="14" x14ac:dyDescent="0.25">
      <c r="A53" s="219">
        <v>3</v>
      </c>
      <c r="B53" s="554" t="s">
        <v>130</v>
      </c>
      <c r="C53" s="554"/>
      <c r="D53" s="554"/>
      <c r="E53" s="554"/>
      <c r="F53" s="554"/>
      <c r="G53" s="554"/>
      <c r="H53" s="554"/>
      <c r="I53" s="219" t="s">
        <v>16</v>
      </c>
    </row>
    <row r="54" spans="1:9" ht="13" x14ac:dyDescent="0.25">
      <c r="A54" s="213" t="s">
        <v>15</v>
      </c>
      <c r="B54" s="553" t="s">
        <v>129</v>
      </c>
      <c r="C54" s="553"/>
      <c r="D54" s="553"/>
      <c r="E54" s="553"/>
      <c r="F54" s="553"/>
      <c r="G54" s="553"/>
      <c r="H54" s="553"/>
      <c r="I54" s="25">
        <v>29.7</v>
      </c>
    </row>
    <row r="55" spans="1:9" ht="13" x14ac:dyDescent="0.25">
      <c r="A55" s="213" t="s">
        <v>13</v>
      </c>
      <c r="B55" s="553" t="s">
        <v>128</v>
      </c>
      <c r="C55" s="553"/>
      <c r="D55" s="553"/>
      <c r="E55" s="553"/>
      <c r="F55" s="553"/>
      <c r="G55" s="553"/>
      <c r="H55" s="553"/>
      <c r="I55" s="20">
        <v>900</v>
      </c>
    </row>
    <row r="56" spans="1:9" ht="13" x14ac:dyDescent="0.25">
      <c r="A56" s="213" t="s">
        <v>12</v>
      </c>
      <c r="B56" s="577" t="s">
        <v>127</v>
      </c>
      <c r="C56" s="577"/>
      <c r="D56" s="577"/>
      <c r="E56" s="577"/>
      <c r="F56" s="577"/>
      <c r="G56" s="577"/>
      <c r="H56" s="577"/>
      <c r="I56" s="20" t="s">
        <v>126</v>
      </c>
    </row>
    <row r="57" spans="1:9" ht="13" x14ac:dyDescent="0.25">
      <c r="A57" s="213" t="s">
        <v>35</v>
      </c>
      <c r="B57" s="553" t="s">
        <v>65</v>
      </c>
      <c r="C57" s="553"/>
      <c r="D57" s="553"/>
      <c r="E57" s="553"/>
      <c r="F57" s="553"/>
      <c r="G57" s="553"/>
      <c r="H57" s="553"/>
      <c r="I57" s="20">
        <v>0</v>
      </c>
    </row>
    <row r="58" spans="1:9" ht="13" x14ac:dyDescent="0.25">
      <c r="A58" s="578" t="s">
        <v>125</v>
      </c>
      <c r="B58" s="578"/>
      <c r="C58" s="578"/>
      <c r="D58" s="578"/>
      <c r="E58" s="578"/>
      <c r="F58" s="578"/>
      <c r="G58" s="578"/>
      <c r="H58" s="578"/>
      <c r="I58" s="20">
        <f>SUM(I54:I57)</f>
        <v>929.7</v>
      </c>
    </row>
    <row r="59" spans="1:9" ht="18" x14ac:dyDescent="0.25">
      <c r="A59" s="579"/>
      <c r="B59" s="579"/>
      <c r="C59" s="579"/>
      <c r="D59" s="579"/>
      <c r="E59" s="579"/>
      <c r="F59" s="579"/>
      <c r="G59" s="579"/>
      <c r="H59" s="579"/>
      <c r="I59" s="579"/>
    </row>
    <row r="60" spans="1:9" x14ac:dyDescent="0.25">
      <c r="A60" s="564" t="s">
        <v>124</v>
      </c>
      <c r="B60" s="564"/>
      <c r="C60" s="564"/>
      <c r="D60" s="564"/>
      <c r="E60" s="564"/>
      <c r="F60" s="564"/>
      <c r="G60" s="564"/>
      <c r="H60" s="564"/>
      <c r="I60" s="564"/>
    </row>
    <row r="61" spans="1:9" ht="18" x14ac:dyDescent="0.25">
      <c r="A61" s="55"/>
      <c r="B61" s="54"/>
      <c r="C61" s="54"/>
      <c r="D61" s="54"/>
      <c r="E61" s="54"/>
      <c r="F61" s="54"/>
      <c r="G61" s="54"/>
      <c r="H61" s="54"/>
      <c r="I61" s="53"/>
    </row>
    <row r="62" spans="1:9" ht="13" x14ac:dyDescent="0.25">
      <c r="A62" s="568" t="s">
        <v>123</v>
      </c>
      <c r="B62" s="568"/>
      <c r="C62" s="568"/>
      <c r="D62" s="568"/>
      <c r="E62" s="568"/>
      <c r="F62" s="568"/>
      <c r="G62" s="568"/>
      <c r="H62" s="568"/>
      <c r="I62" s="568"/>
    </row>
    <row r="63" spans="1:9" ht="14" x14ac:dyDescent="0.25">
      <c r="A63" s="52" t="s">
        <v>76</v>
      </c>
      <c r="B63" s="554" t="s">
        <v>122</v>
      </c>
      <c r="C63" s="554"/>
      <c r="D63" s="554"/>
      <c r="E63" s="554"/>
      <c r="F63" s="554"/>
      <c r="G63" s="554"/>
      <c r="H63" s="212" t="s">
        <v>62</v>
      </c>
      <c r="I63" s="212" t="s">
        <v>16</v>
      </c>
    </row>
    <row r="64" spans="1:9" ht="13" x14ac:dyDescent="0.25">
      <c r="A64" s="50" t="s">
        <v>15</v>
      </c>
      <c r="B64" s="553" t="s">
        <v>121</v>
      </c>
      <c r="C64" s="553"/>
      <c r="D64" s="553"/>
      <c r="E64" s="553"/>
      <c r="F64" s="553"/>
      <c r="G64" s="553"/>
      <c r="H64" s="32">
        <v>0.2</v>
      </c>
      <c r="I64" s="49">
        <f>I36*20%</f>
        <v>147.4</v>
      </c>
    </row>
    <row r="65" spans="1:9" ht="13" x14ac:dyDescent="0.25">
      <c r="A65" s="50" t="s">
        <v>13</v>
      </c>
      <c r="B65" s="553" t="s">
        <v>120</v>
      </c>
      <c r="C65" s="553"/>
      <c r="D65" s="553"/>
      <c r="E65" s="553"/>
      <c r="F65" s="553"/>
      <c r="G65" s="553"/>
      <c r="H65" s="32">
        <v>1.4999999999999999E-2</v>
      </c>
      <c r="I65" s="49">
        <f>I36*1.5%</f>
        <v>11.055</v>
      </c>
    </row>
    <row r="66" spans="1:9" ht="13" x14ac:dyDescent="0.25">
      <c r="A66" s="50" t="s">
        <v>12</v>
      </c>
      <c r="B66" s="553" t="s">
        <v>119</v>
      </c>
      <c r="C66" s="553"/>
      <c r="D66" s="553"/>
      <c r="E66" s="553"/>
      <c r="F66" s="553"/>
      <c r="G66" s="553"/>
      <c r="H66" s="32">
        <v>0.01</v>
      </c>
      <c r="I66" s="49">
        <f>I36*1%</f>
        <v>7.37</v>
      </c>
    </row>
    <row r="67" spans="1:9" ht="13" x14ac:dyDescent="0.25">
      <c r="A67" s="50" t="s">
        <v>35</v>
      </c>
      <c r="B67" s="553" t="s">
        <v>118</v>
      </c>
      <c r="C67" s="553"/>
      <c r="D67" s="553"/>
      <c r="E67" s="553"/>
      <c r="F67" s="553"/>
      <c r="G67" s="553"/>
      <c r="H67" s="32">
        <v>2E-3</v>
      </c>
      <c r="I67" s="49">
        <f>I36*0.2%</f>
        <v>1.474</v>
      </c>
    </row>
    <row r="68" spans="1:9" ht="13" x14ac:dyDescent="0.25">
      <c r="A68" s="50" t="s">
        <v>32</v>
      </c>
      <c r="B68" s="553" t="s">
        <v>117</v>
      </c>
      <c r="C68" s="553"/>
      <c r="D68" s="553"/>
      <c r="E68" s="553"/>
      <c r="F68" s="553"/>
      <c r="G68" s="553"/>
      <c r="H68" s="32">
        <v>2.5000000000000001E-2</v>
      </c>
      <c r="I68" s="49">
        <f>I36*2.5%</f>
        <v>18.425000000000001</v>
      </c>
    </row>
    <row r="69" spans="1:9" ht="13" x14ac:dyDescent="0.25">
      <c r="A69" s="50" t="s">
        <v>81</v>
      </c>
      <c r="B69" s="553" t="s">
        <v>116</v>
      </c>
      <c r="C69" s="553"/>
      <c r="D69" s="553"/>
      <c r="E69" s="553"/>
      <c r="F69" s="553"/>
      <c r="G69" s="553"/>
      <c r="H69" s="32">
        <v>0.08</v>
      </c>
      <c r="I69" s="49">
        <f>I36*8%</f>
        <v>58.96</v>
      </c>
    </row>
    <row r="70" spans="1:9" ht="13" x14ac:dyDescent="0.25">
      <c r="A70" s="50" t="s">
        <v>79</v>
      </c>
      <c r="B70" s="553" t="s">
        <v>115</v>
      </c>
      <c r="C70" s="553"/>
      <c r="D70" s="553"/>
      <c r="E70" s="553"/>
      <c r="F70" s="553"/>
      <c r="G70" s="553"/>
      <c r="H70" s="32">
        <v>0.03</v>
      </c>
      <c r="I70" s="49">
        <f>I36*3%</f>
        <v>22.11</v>
      </c>
    </row>
    <row r="71" spans="1:9" ht="13" x14ac:dyDescent="0.25">
      <c r="A71" s="50" t="s">
        <v>114</v>
      </c>
      <c r="B71" s="553" t="s">
        <v>113</v>
      </c>
      <c r="C71" s="553"/>
      <c r="D71" s="553"/>
      <c r="E71" s="553"/>
      <c r="F71" s="553"/>
      <c r="G71" s="553"/>
      <c r="H71" s="32">
        <v>6.0000000000000001E-3</v>
      </c>
      <c r="I71" s="49">
        <f>I36*0.6%</f>
        <v>4.4219999999999997</v>
      </c>
    </row>
    <row r="72" spans="1:9" ht="13" x14ac:dyDescent="0.25">
      <c r="A72" s="578" t="s">
        <v>47</v>
      </c>
      <c r="B72" s="578"/>
      <c r="C72" s="578"/>
      <c r="D72" s="578"/>
      <c r="E72" s="578"/>
      <c r="F72" s="578"/>
      <c r="G72" s="578"/>
      <c r="H72" s="32">
        <f>SUM(H64:H71)</f>
        <v>0.3680000000000001</v>
      </c>
      <c r="I72" s="25">
        <f>SUM(I64:I71)</f>
        <v>271.21600000000007</v>
      </c>
    </row>
    <row r="73" spans="1:9" ht="13" x14ac:dyDescent="0.25">
      <c r="A73" s="216"/>
      <c r="B73" s="47"/>
      <c r="C73" s="47"/>
      <c r="D73" s="47"/>
      <c r="E73" s="47"/>
      <c r="F73" s="47"/>
      <c r="G73" s="47"/>
      <c r="H73" s="46"/>
      <c r="I73" s="45"/>
    </row>
    <row r="74" spans="1:9" ht="13" x14ac:dyDescent="0.25">
      <c r="A74" s="553" t="s">
        <v>112</v>
      </c>
      <c r="B74" s="553"/>
      <c r="C74" s="553"/>
      <c r="D74" s="553"/>
      <c r="E74" s="553"/>
      <c r="F74" s="553"/>
      <c r="G74" s="553"/>
      <c r="H74" s="553"/>
      <c r="I74" s="553"/>
    </row>
    <row r="75" spans="1:9" ht="13" x14ac:dyDescent="0.25">
      <c r="A75" s="560"/>
      <c r="B75" s="560"/>
      <c r="C75" s="560"/>
      <c r="D75" s="560"/>
      <c r="E75" s="560"/>
      <c r="F75" s="560"/>
      <c r="G75" s="560"/>
      <c r="H75" s="560"/>
      <c r="I75" s="560"/>
    </row>
    <row r="76" spans="1:9" ht="14" x14ac:dyDescent="0.25">
      <c r="A76" s="554" t="s">
        <v>111</v>
      </c>
      <c r="B76" s="554"/>
      <c r="C76" s="554"/>
      <c r="D76" s="554"/>
      <c r="E76" s="554"/>
      <c r="F76" s="554"/>
      <c r="G76" s="554"/>
      <c r="H76" s="554"/>
      <c r="I76" s="554"/>
    </row>
    <row r="77" spans="1:9" ht="14" x14ac:dyDescent="0.25">
      <c r="A77" s="219" t="s">
        <v>74</v>
      </c>
      <c r="B77" s="554" t="s">
        <v>110</v>
      </c>
      <c r="C77" s="554"/>
      <c r="D77" s="554"/>
      <c r="E77" s="554"/>
      <c r="F77" s="554"/>
      <c r="G77" s="554"/>
      <c r="H77" s="554"/>
      <c r="I77" s="219" t="s">
        <v>16</v>
      </c>
    </row>
    <row r="78" spans="1:9" ht="13" x14ac:dyDescent="0.25">
      <c r="A78" s="213" t="s">
        <v>15</v>
      </c>
      <c r="B78" s="553" t="s">
        <v>109</v>
      </c>
      <c r="C78" s="553"/>
      <c r="D78" s="553"/>
      <c r="E78" s="553"/>
      <c r="F78" s="553"/>
      <c r="G78" s="553"/>
      <c r="H78" s="553"/>
      <c r="I78" s="25">
        <f>I36*8.33%</f>
        <v>61.392099999999999</v>
      </c>
    </row>
    <row r="79" spans="1:9" ht="13" x14ac:dyDescent="0.25">
      <c r="A79" s="213" t="s">
        <v>13</v>
      </c>
      <c r="B79" s="553" t="s">
        <v>108</v>
      </c>
      <c r="C79" s="553"/>
      <c r="D79" s="553"/>
      <c r="E79" s="553"/>
      <c r="F79" s="553"/>
      <c r="G79" s="553"/>
      <c r="H79" s="553"/>
      <c r="I79" s="44">
        <f>I36*2.78%</f>
        <v>20.488599999999998</v>
      </c>
    </row>
    <row r="80" spans="1:9" ht="13" x14ac:dyDescent="0.25">
      <c r="A80" s="578" t="s">
        <v>80</v>
      </c>
      <c r="B80" s="578"/>
      <c r="C80" s="578"/>
      <c r="D80" s="578"/>
      <c r="E80" s="578"/>
      <c r="F80" s="578"/>
      <c r="G80" s="578"/>
      <c r="H80" s="578"/>
      <c r="I80" s="44">
        <f>SUM(I78:I79)</f>
        <v>81.88069999999999</v>
      </c>
    </row>
    <row r="81" spans="1:9" ht="13" x14ac:dyDescent="0.25">
      <c r="A81" s="213" t="s">
        <v>12</v>
      </c>
      <c r="B81" s="553" t="s">
        <v>107</v>
      </c>
      <c r="C81" s="553"/>
      <c r="D81" s="553"/>
      <c r="E81" s="553"/>
      <c r="F81" s="553"/>
      <c r="G81" s="553"/>
      <c r="H81" s="553"/>
      <c r="I81" s="217">
        <f>ROUND(H72*I80,2)</f>
        <v>30.13</v>
      </c>
    </row>
    <row r="82" spans="1:9" ht="13" x14ac:dyDescent="0.25">
      <c r="A82" s="578" t="s">
        <v>47</v>
      </c>
      <c r="B82" s="578"/>
      <c r="C82" s="578"/>
      <c r="D82" s="578"/>
      <c r="E82" s="578"/>
      <c r="F82" s="578"/>
      <c r="G82" s="578"/>
      <c r="H82" s="578"/>
      <c r="I82" s="44">
        <f>SUM(I80:I81)</f>
        <v>112.01069999999999</v>
      </c>
    </row>
    <row r="83" spans="1:9" ht="13" x14ac:dyDescent="0.25">
      <c r="A83" s="580"/>
      <c r="B83" s="580"/>
      <c r="C83" s="580"/>
      <c r="D83" s="580"/>
      <c r="E83" s="580"/>
      <c r="F83" s="580"/>
      <c r="G83" s="580"/>
      <c r="H83" s="580"/>
      <c r="I83" s="580"/>
    </row>
    <row r="84" spans="1:9" ht="14" x14ac:dyDescent="0.25">
      <c r="A84" s="554" t="s">
        <v>106</v>
      </c>
      <c r="B84" s="554"/>
      <c r="C84" s="554"/>
      <c r="D84" s="554"/>
      <c r="E84" s="554"/>
      <c r="F84" s="554"/>
      <c r="G84" s="554"/>
      <c r="H84" s="554"/>
      <c r="I84" s="554"/>
    </row>
    <row r="85" spans="1:9" ht="14" x14ac:dyDescent="0.25">
      <c r="A85" s="219" t="s">
        <v>72</v>
      </c>
      <c r="B85" s="581" t="s">
        <v>105</v>
      </c>
      <c r="C85" s="581"/>
      <c r="D85" s="581"/>
      <c r="E85" s="581"/>
      <c r="F85" s="581"/>
      <c r="G85" s="581"/>
      <c r="H85" s="581"/>
      <c r="I85" s="219" t="s">
        <v>16</v>
      </c>
    </row>
    <row r="86" spans="1:9" ht="13" x14ac:dyDescent="0.25">
      <c r="A86" s="213" t="s">
        <v>15</v>
      </c>
      <c r="B86" s="553" t="s">
        <v>105</v>
      </c>
      <c r="C86" s="553"/>
      <c r="D86" s="553"/>
      <c r="E86" s="553"/>
      <c r="F86" s="553"/>
      <c r="G86" s="553"/>
      <c r="H86" s="553"/>
      <c r="I86" s="71">
        <f xml:space="preserve"> I36*0.07%</f>
        <v>0.51590000000000003</v>
      </c>
    </row>
    <row r="87" spans="1:9" ht="13" x14ac:dyDescent="0.25">
      <c r="A87" s="213" t="s">
        <v>13</v>
      </c>
      <c r="B87" s="553" t="s">
        <v>103</v>
      </c>
      <c r="C87" s="553"/>
      <c r="D87" s="553"/>
      <c r="E87" s="553"/>
      <c r="F87" s="553"/>
      <c r="G87" s="553"/>
      <c r="H87" s="553"/>
      <c r="I87" s="25">
        <f>ROUND(H72*I86,2)</f>
        <v>0.19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25">
        <f>SUM(I86:I87)</f>
        <v>0.70589999999999997</v>
      </c>
    </row>
    <row r="89" spans="1:9" ht="14" x14ac:dyDescent="0.25">
      <c r="A89" s="581" t="s">
        <v>102</v>
      </c>
      <c r="B89" s="581"/>
      <c r="C89" s="581"/>
      <c r="D89" s="581"/>
      <c r="E89" s="581"/>
      <c r="F89" s="581"/>
      <c r="G89" s="581"/>
      <c r="H89" s="581"/>
      <c r="I89" s="581"/>
    </row>
    <row r="90" spans="1:9" ht="14" x14ac:dyDescent="0.25">
      <c r="A90" s="219" t="s">
        <v>70</v>
      </c>
      <c r="B90" s="581" t="s">
        <v>101</v>
      </c>
      <c r="C90" s="581"/>
      <c r="D90" s="581"/>
      <c r="E90" s="581"/>
      <c r="F90" s="581"/>
      <c r="G90" s="581"/>
      <c r="H90" s="581"/>
      <c r="I90" s="219" t="s">
        <v>16</v>
      </c>
    </row>
    <row r="91" spans="1:9" ht="13" x14ac:dyDescent="0.25">
      <c r="A91" s="213" t="s">
        <v>15</v>
      </c>
      <c r="B91" s="577" t="s">
        <v>100</v>
      </c>
      <c r="C91" s="577"/>
      <c r="D91" s="577"/>
      <c r="E91" s="577"/>
      <c r="F91" s="577"/>
      <c r="G91" s="577"/>
      <c r="H91" s="577"/>
      <c r="I91" s="72">
        <f>I36*0.42%</f>
        <v>3.0953999999999997</v>
      </c>
    </row>
    <row r="92" spans="1:9" ht="13" x14ac:dyDescent="0.25">
      <c r="A92" s="213" t="s">
        <v>13</v>
      </c>
      <c r="B92" s="577" t="s">
        <v>99</v>
      </c>
      <c r="C92" s="577"/>
      <c r="D92" s="577"/>
      <c r="E92" s="577"/>
      <c r="F92" s="577"/>
      <c r="G92" s="577"/>
      <c r="H92" s="577"/>
      <c r="I92" s="25">
        <f>I36*0.03%</f>
        <v>0.22109999999999999</v>
      </c>
    </row>
    <row r="93" spans="1:9" ht="13" x14ac:dyDescent="0.25">
      <c r="A93" s="213" t="s">
        <v>98</v>
      </c>
      <c r="B93" s="577" t="s">
        <v>97</v>
      </c>
      <c r="C93" s="577"/>
      <c r="D93" s="577"/>
      <c r="E93" s="577"/>
      <c r="F93" s="577"/>
      <c r="G93" s="577"/>
      <c r="H93" s="577"/>
      <c r="I93" s="25">
        <f>ROUND((0.08*0.4*0.05)*I36,2)</f>
        <v>1.18</v>
      </c>
    </row>
    <row r="94" spans="1:9" ht="13" x14ac:dyDescent="0.25">
      <c r="A94" s="213" t="s">
        <v>96</v>
      </c>
      <c r="B94" s="553" t="s">
        <v>95</v>
      </c>
      <c r="C94" s="553"/>
      <c r="D94" s="553"/>
      <c r="E94" s="553"/>
      <c r="F94" s="553"/>
      <c r="G94" s="553"/>
      <c r="H94" s="553"/>
      <c r="I94" s="71">
        <f>ROUND((1*0.08*0.1*0.05)*I36,2)</f>
        <v>0.28999999999999998</v>
      </c>
    </row>
    <row r="95" spans="1:9" ht="13" x14ac:dyDescent="0.25">
      <c r="A95" s="213" t="s">
        <v>35</v>
      </c>
      <c r="B95" s="553" t="s">
        <v>190</v>
      </c>
      <c r="C95" s="553"/>
      <c r="D95" s="553"/>
      <c r="E95" s="553"/>
      <c r="F95" s="553"/>
      <c r="G95" s="553"/>
      <c r="H95" s="553"/>
      <c r="I95" s="25">
        <f xml:space="preserve"> I36*1.94%</f>
        <v>14.297800000000001</v>
      </c>
    </row>
    <row r="96" spans="1:9" ht="13" x14ac:dyDescent="0.25">
      <c r="A96" s="213" t="s">
        <v>32</v>
      </c>
      <c r="B96" s="577" t="s">
        <v>93</v>
      </c>
      <c r="C96" s="577"/>
      <c r="D96" s="577"/>
      <c r="E96" s="577"/>
      <c r="F96" s="577"/>
      <c r="G96" s="577"/>
      <c r="H96" s="577"/>
      <c r="I96" s="25">
        <f>I95*36.8%</f>
        <v>5.2615904000000002</v>
      </c>
    </row>
    <row r="97" spans="1:9" ht="13" x14ac:dyDescent="0.25">
      <c r="A97" s="213" t="s">
        <v>92</v>
      </c>
      <c r="B97" s="577" t="s">
        <v>91</v>
      </c>
      <c r="C97" s="577"/>
      <c r="D97" s="577"/>
      <c r="E97" s="577"/>
      <c r="F97" s="577"/>
      <c r="G97" s="577"/>
      <c r="H97" s="577"/>
      <c r="I97" s="25">
        <f>ROUND(1*0.08*0.4*I36,2)</f>
        <v>23.58</v>
      </c>
    </row>
    <row r="98" spans="1:9" ht="13" x14ac:dyDescent="0.25">
      <c r="A98" s="213" t="s">
        <v>90</v>
      </c>
      <c r="B98" s="553" t="s">
        <v>89</v>
      </c>
      <c r="C98" s="553"/>
      <c r="D98" s="553"/>
      <c r="E98" s="553"/>
      <c r="F98" s="553"/>
      <c r="G98" s="553"/>
      <c r="H98" s="553"/>
      <c r="I98" s="25">
        <f>ROUND(1*0.08*0.1*I36,2)</f>
        <v>5.9</v>
      </c>
    </row>
    <row r="99" spans="1:9" ht="13" x14ac:dyDescent="0.25">
      <c r="A99" s="578" t="s">
        <v>47</v>
      </c>
      <c r="B99" s="578"/>
      <c r="C99" s="578"/>
      <c r="D99" s="578"/>
      <c r="E99" s="578"/>
      <c r="F99" s="578"/>
      <c r="G99" s="578"/>
      <c r="H99" s="578"/>
      <c r="I99" s="25">
        <f>SUM(I91:I98)</f>
        <v>53.825890399999999</v>
      </c>
    </row>
    <row r="100" spans="1:9" ht="14" x14ac:dyDescent="0.25">
      <c r="A100" s="554" t="s">
        <v>88</v>
      </c>
      <c r="B100" s="554"/>
      <c r="C100" s="554"/>
      <c r="D100" s="554"/>
      <c r="E100" s="554"/>
      <c r="F100" s="554"/>
      <c r="G100" s="554"/>
      <c r="H100" s="554"/>
      <c r="I100" s="554"/>
    </row>
    <row r="101" spans="1:9" ht="14" x14ac:dyDescent="0.3">
      <c r="A101" s="41" t="s">
        <v>68</v>
      </c>
      <c r="B101" s="581" t="s">
        <v>87</v>
      </c>
      <c r="C101" s="581"/>
      <c r="D101" s="581"/>
      <c r="E101" s="581"/>
      <c r="F101" s="581"/>
      <c r="G101" s="581"/>
      <c r="H101" s="581"/>
      <c r="I101" s="41" t="s">
        <v>16</v>
      </c>
    </row>
    <row r="102" spans="1:9" ht="13" x14ac:dyDescent="0.3">
      <c r="A102" s="224" t="s">
        <v>15</v>
      </c>
      <c r="B102" s="577" t="s">
        <v>86</v>
      </c>
      <c r="C102" s="577"/>
      <c r="D102" s="577"/>
      <c r="E102" s="577"/>
      <c r="F102" s="577"/>
      <c r="G102" s="577"/>
      <c r="H102" s="577"/>
      <c r="I102" s="25">
        <f>I36*8.33%</f>
        <v>61.392099999999999</v>
      </c>
    </row>
    <row r="103" spans="1:9" ht="13" x14ac:dyDescent="0.3">
      <c r="A103" s="224" t="s">
        <v>13</v>
      </c>
      <c r="B103" s="577" t="s">
        <v>191</v>
      </c>
      <c r="C103" s="577"/>
      <c r="D103" s="577"/>
      <c r="E103" s="577"/>
      <c r="F103" s="577"/>
      <c r="G103" s="577"/>
      <c r="H103" s="577"/>
      <c r="I103" s="40">
        <f>I36*1%</f>
        <v>7.37</v>
      </c>
    </row>
    <row r="104" spans="1:9" ht="13" x14ac:dyDescent="0.3">
      <c r="A104" s="224" t="s">
        <v>12</v>
      </c>
      <c r="B104" s="577" t="s">
        <v>180</v>
      </c>
      <c r="C104" s="577"/>
      <c r="D104" s="577"/>
      <c r="E104" s="577"/>
      <c r="F104" s="577"/>
      <c r="G104" s="577"/>
      <c r="H104" s="577"/>
      <c r="I104" s="40">
        <f>I36*0.02%</f>
        <v>0.1474</v>
      </c>
    </row>
    <row r="105" spans="1:9" ht="13" x14ac:dyDescent="0.3">
      <c r="A105" s="224" t="s">
        <v>35</v>
      </c>
      <c r="B105" s="577" t="s">
        <v>192</v>
      </c>
      <c r="C105" s="577"/>
      <c r="D105" s="577"/>
      <c r="E105" s="577"/>
      <c r="F105" s="577"/>
      <c r="G105" s="577"/>
      <c r="H105" s="577"/>
      <c r="I105" s="40">
        <f>I36*0.05%</f>
        <v>0.36849999999999999</v>
      </c>
    </row>
    <row r="106" spans="1:9" ht="13" x14ac:dyDescent="0.3">
      <c r="A106" s="224" t="s">
        <v>32</v>
      </c>
      <c r="B106" s="577" t="s">
        <v>193</v>
      </c>
      <c r="C106" s="577"/>
      <c r="D106" s="577"/>
      <c r="E106" s="577"/>
      <c r="F106" s="577"/>
      <c r="G106" s="577"/>
      <c r="H106" s="577"/>
      <c r="I106" s="37">
        <f>I36*0.28%</f>
        <v>2.0636000000000001</v>
      </c>
    </row>
    <row r="107" spans="1:9" ht="13" x14ac:dyDescent="0.3">
      <c r="A107" s="224" t="s">
        <v>81</v>
      </c>
      <c r="B107" s="577" t="s">
        <v>65</v>
      </c>
      <c r="C107" s="577"/>
      <c r="D107" s="577"/>
      <c r="E107" s="577"/>
      <c r="F107" s="577"/>
      <c r="G107" s="577"/>
      <c r="H107" s="577"/>
      <c r="I107" s="37"/>
    </row>
    <row r="108" spans="1:9" ht="13" x14ac:dyDescent="0.3">
      <c r="A108" s="578" t="s">
        <v>80</v>
      </c>
      <c r="B108" s="578"/>
      <c r="C108" s="578"/>
      <c r="D108" s="578"/>
      <c r="E108" s="578"/>
      <c r="F108" s="578"/>
      <c r="G108" s="578"/>
      <c r="H108" s="578"/>
      <c r="I108" s="37">
        <f>SUM(I102:I107)</f>
        <v>71.3416</v>
      </c>
    </row>
    <row r="109" spans="1:9" ht="13" x14ac:dyDescent="0.3">
      <c r="A109" s="223" t="s">
        <v>79</v>
      </c>
      <c r="B109" s="577" t="s">
        <v>78</v>
      </c>
      <c r="C109" s="577"/>
      <c r="D109" s="577"/>
      <c r="E109" s="577"/>
      <c r="F109" s="577"/>
      <c r="G109" s="577"/>
      <c r="H109" s="577"/>
      <c r="I109" s="37">
        <f>ROUND(H72*I108,2)</f>
        <v>26.25</v>
      </c>
    </row>
    <row r="110" spans="1:9" ht="13" x14ac:dyDescent="0.25">
      <c r="A110" s="578" t="s">
        <v>47</v>
      </c>
      <c r="B110" s="578"/>
      <c r="C110" s="578"/>
      <c r="D110" s="578"/>
      <c r="E110" s="578"/>
      <c r="F110" s="578"/>
      <c r="G110" s="578"/>
      <c r="H110" s="578"/>
      <c r="I110" s="25">
        <f>SUM(I108:I109)</f>
        <v>97.5916</v>
      </c>
    </row>
    <row r="111" spans="1:9" ht="14" x14ac:dyDescent="0.25">
      <c r="A111" s="581" t="s">
        <v>77</v>
      </c>
      <c r="B111" s="581"/>
      <c r="C111" s="581"/>
      <c r="D111" s="581"/>
      <c r="E111" s="581"/>
      <c r="F111" s="581"/>
      <c r="G111" s="581"/>
      <c r="H111" s="581"/>
      <c r="I111" s="581"/>
    </row>
    <row r="112" spans="1:9" ht="14" x14ac:dyDescent="0.25">
      <c r="A112" s="219">
        <v>4</v>
      </c>
      <c r="B112" s="554" t="s">
        <v>34</v>
      </c>
      <c r="C112" s="554"/>
      <c r="D112" s="554"/>
      <c r="E112" s="554"/>
      <c r="F112" s="554"/>
      <c r="G112" s="554"/>
      <c r="H112" s="554"/>
      <c r="I112" s="219" t="s">
        <v>16</v>
      </c>
    </row>
    <row r="113" spans="1:9" ht="13" x14ac:dyDescent="0.25">
      <c r="A113" s="213" t="s">
        <v>76</v>
      </c>
      <c r="B113" s="553" t="s">
        <v>75</v>
      </c>
      <c r="C113" s="553"/>
      <c r="D113" s="553"/>
      <c r="E113" s="553"/>
      <c r="F113" s="553"/>
      <c r="G113" s="553"/>
      <c r="H113" s="553"/>
      <c r="I113" s="25">
        <f>I72</f>
        <v>271.21600000000007</v>
      </c>
    </row>
    <row r="114" spans="1:9" ht="13" x14ac:dyDescent="0.25">
      <c r="A114" s="213" t="s">
        <v>74</v>
      </c>
      <c r="B114" s="553" t="s">
        <v>73</v>
      </c>
      <c r="C114" s="553"/>
      <c r="D114" s="553"/>
      <c r="E114" s="553"/>
      <c r="F114" s="553"/>
      <c r="G114" s="553"/>
      <c r="H114" s="553"/>
      <c r="I114" s="25">
        <f>I82</f>
        <v>112.01069999999999</v>
      </c>
    </row>
    <row r="115" spans="1:9" ht="13" x14ac:dyDescent="0.25">
      <c r="A115" s="213" t="s">
        <v>72</v>
      </c>
      <c r="B115" s="553" t="s">
        <v>71</v>
      </c>
      <c r="C115" s="553"/>
      <c r="D115" s="553"/>
      <c r="E115" s="553"/>
      <c r="F115" s="553"/>
      <c r="G115" s="553"/>
      <c r="H115" s="553"/>
      <c r="I115" s="25">
        <f>I88</f>
        <v>0.70589999999999997</v>
      </c>
    </row>
    <row r="116" spans="1:9" ht="13" x14ac:dyDescent="0.25">
      <c r="A116" s="213" t="s">
        <v>70</v>
      </c>
      <c r="B116" s="553" t="s">
        <v>69</v>
      </c>
      <c r="C116" s="553"/>
      <c r="D116" s="553"/>
      <c r="E116" s="553"/>
      <c r="F116" s="553"/>
      <c r="G116" s="553"/>
      <c r="H116" s="553"/>
      <c r="I116" s="25">
        <f>I99</f>
        <v>53.825890399999999</v>
      </c>
    </row>
    <row r="117" spans="1:9" ht="13" x14ac:dyDescent="0.25">
      <c r="A117" s="213" t="s">
        <v>68</v>
      </c>
      <c r="B117" s="553" t="s">
        <v>67</v>
      </c>
      <c r="C117" s="553"/>
      <c r="D117" s="553"/>
      <c r="E117" s="553"/>
      <c r="F117" s="553"/>
      <c r="G117" s="553"/>
      <c r="H117" s="553"/>
      <c r="I117" s="25">
        <f>I110</f>
        <v>97.5916</v>
      </c>
    </row>
    <row r="118" spans="1:9" ht="13" x14ac:dyDescent="0.25">
      <c r="A118" s="213" t="s">
        <v>66</v>
      </c>
      <c r="B118" s="553" t="s">
        <v>65</v>
      </c>
      <c r="C118" s="553"/>
      <c r="D118" s="553"/>
      <c r="E118" s="553"/>
      <c r="F118" s="553"/>
      <c r="G118" s="553"/>
      <c r="H118" s="553"/>
      <c r="I118" s="25"/>
    </row>
    <row r="119" spans="1:9" ht="13" x14ac:dyDescent="0.25">
      <c r="A119" s="578" t="s">
        <v>47</v>
      </c>
      <c r="B119" s="578"/>
      <c r="C119" s="578"/>
      <c r="D119" s="578"/>
      <c r="E119" s="578"/>
      <c r="F119" s="578"/>
      <c r="G119" s="578"/>
      <c r="H119" s="578"/>
      <c r="I119" s="25">
        <f>SUM(I113:I118)</f>
        <v>535.3500904</v>
      </c>
    </row>
    <row r="120" spans="1:9" ht="13" x14ac:dyDescent="0.25">
      <c r="A120" s="560" t="s">
        <v>64</v>
      </c>
      <c r="B120" s="560"/>
      <c r="C120" s="560"/>
      <c r="D120" s="560"/>
      <c r="E120" s="560"/>
      <c r="F120" s="560"/>
      <c r="G120" s="560"/>
      <c r="H120" s="560"/>
      <c r="I120" s="560"/>
    </row>
    <row r="121" spans="1:9" ht="14" x14ac:dyDescent="0.25">
      <c r="A121" s="219">
        <v>5</v>
      </c>
      <c r="B121" s="581" t="s">
        <v>63</v>
      </c>
      <c r="C121" s="581"/>
      <c r="D121" s="581"/>
      <c r="E121" s="581"/>
      <c r="F121" s="581"/>
      <c r="G121" s="581"/>
      <c r="H121" s="219" t="s">
        <v>62</v>
      </c>
      <c r="I121" s="34" t="s">
        <v>16</v>
      </c>
    </row>
    <row r="122" spans="1:9" ht="13" x14ac:dyDescent="0.25">
      <c r="A122" s="624" t="s">
        <v>61</v>
      </c>
      <c r="B122" s="624"/>
      <c r="C122" s="624"/>
      <c r="D122" s="624"/>
      <c r="E122" s="624"/>
      <c r="F122" s="624"/>
      <c r="G122" s="624"/>
      <c r="H122" s="33" t="s">
        <v>49</v>
      </c>
      <c r="I122" s="23">
        <f>SUM(I36+I48+I58+I119)</f>
        <v>2481.4700904000001</v>
      </c>
    </row>
    <row r="123" spans="1:9" ht="13" x14ac:dyDescent="0.25">
      <c r="A123" s="213" t="s">
        <v>15</v>
      </c>
      <c r="B123" s="574" t="s">
        <v>60</v>
      </c>
      <c r="C123" s="622"/>
      <c r="D123" s="622"/>
      <c r="E123" s="622"/>
      <c r="F123" s="622"/>
      <c r="G123" s="623"/>
      <c r="H123" s="32">
        <v>1.61E-2</v>
      </c>
      <c r="I123" s="25">
        <v>40</v>
      </c>
    </row>
    <row r="124" spans="1:9" ht="13" x14ac:dyDescent="0.25">
      <c r="A124" s="624" t="s">
        <v>59</v>
      </c>
      <c r="B124" s="624"/>
      <c r="C124" s="624"/>
      <c r="D124" s="624"/>
      <c r="E124" s="624"/>
      <c r="F124" s="624"/>
      <c r="G124" s="624"/>
      <c r="H124" s="31" t="s">
        <v>49</v>
      </c>
      <c r="I124" s="23">
        <f>SUM(I36+I48+I58+I119+I123)</f>
        <v>2521.4700904000001</v>
      </c>
    </row>
    <row r="125" spans="1:9" ht="13" x14ac:dyDescent="0.25">
      <c r="A125" s="213" t="s">
        <v>13</v>
      </c>
      <c r="B125" s="574" t="s">
        <v>58</v>
      </c>
      <c r="C125" s="622"/>
      <c r="D125" s="622"/>
      <c r="E125" s="622"/>
      <c r="F125" s="622"/>
      <c r="G125" s="623"/>
      <c r="H125" s="32">
        <v>1.44E-2</v>
      </c>
      <c r="I125" s="25">
        <v>36.33</v>
      </c>
    </row>
    <row r="126" spans="1:9" ht="13" x14ac:dyDescent="0.25">
      <c r="A126" s="624" t="s">
        <v>57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SUM(I36+I48+I58+I119+I123+I125)</f>
        <v>2557.8000904</v>
      </c>
    </row>
    <row r="127" spans="1:9" ht="13" x14ac:dyDescent="0.25">
      <c r="A127" s="213" t="s">
        <v>12</v>
      </c>
      <c r="B127" s="577" t="s">
        <v>56</v>
      </c>
      <c r="C127" s="577"/>
      <c r="D127" s="577"/>
      <c r="E127" s="577"/>
      <c r="F127" s="577"/>
      <c r="G127" s="577"/>
      <c r="H127" s="30" t="s">
        <v>49</v>
      </c>
      <c r="I127" s="28"/>
    </row>
    <row r="128" spans="1:9" ht="13" x14ac:dyDescent="0.25">
      <c r="A128" s="213"/>
      <c r="B128" s="577" t="s">
        <v>55</v>
      </c>
      <c r="C128" s="577"/>
      <c r="D128" s="577"/>
      <c r="E128" s="577"/>
      <c r="F128" s="577"/>
      <c r="G128" s="577"/>
      <c r="H128" s="30" t="s">
        <v>49</v>
      </c>
      <c r="I128" s="28" t="s">
        <v>49</v>
      </c>
    </row>
    <row r="129" spans="1:9" ht="13" x14ac:dyDescent="0.25">
      <c r="A129" s="213"/>
      <c r="B129" s="625" t="s">
        <v>263</v>
      </c>
      <c r="C129" s="583"/>
      <c r="D129" s="583"/>
      <c r="E129" s="583"/>
      <c r="F129" s="583"/>
      <c r="G129" s="583"/>
      <c r="H129" s="26">
        <v>0.03</v>
      </c>
      <c r="I129" s="25">
        <f>I152*H129</f>
        <v>84</v>
      </c>
    </row>
    <row r="130" spans="1:9" ht="13" x14ac:dyDescent="0.25">
      <c r="A130" s="213"/>
      <c r="B130" s="625" t="s">
        <v>264</v>
      </c>
      <c r="C130" s="583"/>
      <c r="D130" s="583"/>
      <c r="E130" s="583"/>
      <c r="F130" s="583"/>
      <c r="G130" s="583"/>
      <c r="H130" s="26">
        <v>6.4999999999999997E-3</v>
      </c>
      <c r="I130" s="25">
        <f>I152*H130</f>
        <v>18.2</v>
      </c>
    </row>
    <row r="131" spans="1:9" ht="13" x14ac:dyDescent="0.25">
      <c r="A131" s="213"/>
      <c r="B131" s="582" t="s">
        <v>265</v>
      </c>
      <c r="C131" s="582"/>
      <c r="D131" s="582"/>
      <c r="E131" s="582"/>
      <c r="F131" s="582"/>
      <c r="G131" s="582"/>
      <c r="H131" s="29"/>
      <c r="I131" s="28"/>
    </row>
    <row r="132" spans="1:9" ht="13" x14ac:dyDescent="0.25">
      <c r="A132" s="213"/>
      <c r="B132" s="584" t="s">
        <v>51</v>
      </c>
      <c r="C132" s="584"/>
      <c r="D132" s="584"/>
      <c r="E132" s="584"/>
      <c r="F132" s="584"/>
      <c r="G132" s="584"/>
      <c r="H132" s="29" t="s">
        <v>49</v>
      </c>
      <c r="I132" s="28" t="s">
        <v>49</v>
      </c>
    </row>
    <row r="133" spans="1:9" ht="13" x14ac:dyDescent="0.25">
      <c r="A133" s="213"/>
      <c r="B133" s="573" t="s">
        <v>50</v>
      </c>
      <c r="C133" s="573"/>
      <c r="D133" s="573"/>
      <c r="E133" s="573"/>
      <c r="F133" s="573"/>
      <c r="G133" s="573"/>
      <c r="H133" s="29" t="s">
        <v>49</v>
      </c>
      <c r="I133" s="28" t="s">
        <v>49</v>
      </c>
    </row>
    <row r="134" spans="1:9" ht="13" x14ac:dyDescent="0.25">
      <c r="A134" s="213"/>
      <c r="B134" s="625" t="s">
        <v>228</v>
      </c>
      <c r="C134" s="583"/>
      <c r="D134" s="583"/>
      <c r="E134" s="583"/>
      <c r="F134" s="583"/>
      <c r="G134" s="583"/>
      <c r="H134" s="26">
        <v>0.05</v>
      </c>
      <c r="I134" s="25">
        <f>I152*H134</f>
        <v>140</v>
      </c>
    </row>
    <row r="135" spans="1:9" ht="13" x14ac:dyDescent="0.25">
      <c r="A135" s="578" t="s">
        <v>248</v>
      </c>
      <c r="B135" s="578"/>
      <c r="C135" s="578"/>
      <c r="D135" s="578"/>
      <c r="E135" s="578"/>
      <c r="F135" s="578"/>
      <c r="G135" s="578"/>
      <c r="H135" s="578"/>
      <c r="I135" s="25">
        <f>I137+I123+I125</f>
        <v>318.52999999999997</v>
      </c>
    </row>
    <row r="136" spans="1:9" ht="13" x14ac:dyDescent="0.25">
      <c r="A136" s="578"/>
      <c r="B136" s="578"/>
      <c r="C136" s="578"/>
      <c r="D136" s="578"/>
      <c r="E136" s="578"/>
      <c r="F136" s="578"/>
      <c r="G136" s="578"/>
      <c r="H136" s="578"/>
      <c r="I136" s="578"/>
    </row>
    <row r="137" spans="1:9" ht="13" x14ac:dyDescent="0.25">
      <c r="A137" s="589" t="s">
        <v>46</v>
      </c>
      <c r="B137" s="589"/>
      <c r="C137" s="589"/>
      <c r="D137" s="589"/>
      <c r="E137" s="589"/>
      <c r="F137" s="589"/>
      <c r="G137" s="589"/>
      <c r="H137" s="24">
        <f>SUM(H129:H134)</f>
        <v>8.6499999999999994E-2</v>
      </c>
      <c r="I137" s="23">
        <f>SUM(I129:I134)</f>
        <v>242.2</v>
      </c>
    </row>
    <row r="138" spans="1:9" x14ac:dyDescent="0.25">
      <c r="A138" s="590" t="s">
        <v>45</v>
      </c>
      <c r="B138" s="590"/>
      <c r="C138" s="591" t="s">
        <v>44</v>
      </c>
      <c r="D138" s="591"/>
      <c r="E138" s="591"/>
      <c r="F138" s="591"/>
      <c r="G138" s="591"/>
      <c r="H138" s="591"/>
      <c r="I138" s="591"/>
    </row>
    <row r="139" spans="1:9" x14ac:dyDescent="0.25">
      <c r="A139" s="590"/>
      <c r="B139" s="590"/>
      <c r="C139" s="592" t="s">
        <v>43</v>
      </c>
      <c r="D139" s="592"/>
      <c r="E139" s="592"/>
      <c r="F139" s="592"/>
      <c r="G139" s="592"/>
      <c r="H139" s="592"/>
      <c r="I139" s="592"/>
    </row>
    <row r="140" spans="1:9" x14ac:dyDescent="0.25">
      <c r="A140" s="590"/>
      <c r="B140" s="590"/>
      <c r="C140" s="593" t="s">
        <v>42</v>
      </c>
      <c r="D140" s="593"/>
      <c r="E140" s="593"/>
      <c r="F140" s="593"/>
      <c r="G140" s="593"/>
      <c r="H140" s="593"/>
      <c r="I140" s="593"/>
    </row>
    <row r="141" spans="1:9" x14ac:dyDescent="0.25">
      <c r="A141" s="585"/>
      <c r="B141" s="585"/>
      <c r="C141" s="585"/>
      <c r="D141" s="585"/>
      <c r="E141" s="585"/>
      <c r="F141" s="585"/>
      <c r="G141" s="585"/>
      <c r="H141" s="585"/>
      <c r="I141" s="585"/>
    </row>
    <row r="142" spans="1:9" ht="13" x14ac:dyDescent="0.25">
      <c r="A142" s="553" t="s">
        <v>41</v>
      </c>
      <c r="B142" s="553"/>
      <c r="C142" s="553"/>
      <c r="D142" s="553"/>
      <c r="E142" s="553"/>
      <c r="F142" s="553"/>
      <c r="G142" s="553"/>
      <c r="H142" s="553"/>
      <c r="I142" s="553"/>
    </row>
    <row r="143" spans="1:9" ht="13" x14ac:dyDescent="0.25">
      <c r="A143" s="578"/>
      <c r="B143" s="578"/>
      <c r="C143" s="578"/>
      <c r="D143" s="578"/>
      <c r="E143" s="578"/>
      <c r="F143" s="578"/>
      <c r="G143" s="578"/>
      <c r="H143" s="578"/>
      <c r="I143" s="578"/>
    </row>
    <row r="144" spans="1:9" ht="15.5" x14ac:dyDescent="0.25">
      <c r="A144" s="586" t="s">
        <v>40</v>
      </c>
      <c r="B144" s="586"/>
      <c r="C144" s="586"/>
      <c r="D144" s="586"/>
      <c r="E144" s="586"/>
      <c r="F144" s="586"/>
      <c r="G144" s="586"/>
      <c r="H144" s="586"/>
      <c r="I144" s="586"/>
    </row>
    <row r="145" spans="1:9" ht="14" x14ac:dyDescent="0.25">
      <c r="A145" s="587" t="s">
        <v>39</v>
      </c>
      <c r="B145" s="587"/>
      <c r="C145" s="587"/>
      <c r="D145" s="587"/>
      <c r="E145" s="587"/>
      <c r="F145" s="587"/>
      <c r="G145" s="587"/>
      <c r="H145" s="587"/>
      <c r="I145" s="218" t="s">
        <v>16</v>
      </c>
    </row>
    <row r="146" spans="1:9" ht="13" x14ac:dyDescent="0.25">
      <c r="A146" s="220" t="s">
        <v>15</v>
      </c>
      <c r="B146" s="588" t="s">
        <v>38</v>
      </c>
      <c r="C146" s="588"/>
      <c r="D146" s="588"/>
      <c r="E146" s="588"/>
      <c r="F146" s="588"/>
      <c r="G146" s="588"/>
      <c r="H146" s="588"/>
      <c r="I146" s="20">
        <f>I36</f>
        <v>737</v>
      </c>
    </row>
    <row r="147" spans="1:9" ht="13" x14ac:dyDescent="0.25">
      <c r="A147" s="220" t="s">
        <v>13</v>
      </c>
      <c r="B147" s="588" t="s">
        <v>37</v>
      </c>
      <c r="C147" s="588"/>
      <c r="D147" s="588"/>
      <c r="E147" s="588"/>
      <c r="F147" s="588"/>
      <c r="G147" s="588"/>
      <c r="H147" s="588"/>
      <c r="I147" s="20">
        <f>I48</f>
        <v>279.42</v>
      </c>
    </row>
    <row r="148" spans="1:9" ht="13" x14ac:dyDescent="0.25">
      <c r="A148" s="220" t="s">
        <v>12</v>
      </c>
      <c r="B148" s="588" t="s">
        <v>36</v>
      </c>
      <c r="C148" s="588"/>
      <c r="D148" s="588"/>
      <c r="E148" s="588"/>
      <c r="F148" s="588"/>
      <c r="G148" s="588"/>
      <c r="H148" s="588"/>
      <c r="I148" s="20">
        <f>I58</f>
        <v>929.7</v>
      </c>
    </row>
    <row r="149" spans="1:9" ht="13" x14ac:dyDescent="0.25">
      <c r="A149" s="220" t="s">
        <v>35</v>
      </c>
      <c r="B149" s="588" t="s">
        <v>34</v>
      </c>
      <c r="C149" s="588"/>
      <c r="D149" s="588"/>
      <c r="E149" s="588"/>
      <c r="F149" s="588"/>
      <c r="G149" s="588"/>
      <c r="H149" s="588"/>
      <c r="I149" s="20">
        <f>I119</f>
        <v>535.3500904</v>
      </c>
    </row>
    <row r="150" spans="1:9" ht="13" x14ac:dyDescent="0.25">
      <c r="A150" s="598" t="s">
        <v>33</v>
      </c>
      <c r="B150" s="598"/>
      <c r="C150" s="598"/>
      <c r="D150" s="598"/>
      <c r="E150" s="598"/>
      <c r="F150" s="598"/>
      <c r="G150" s="598"/>
      <c r="H150" s="598"/>
      <c r="I150" s="20">
        <f>SUM(I146:I149)</f>
        <v>2481.4700904000001</v>
      </c>
    </row>
    <row r="151" spans="1:9" ht="13" x14ac:dyDescent="0.25">
      <c r="A151" s="21" t="s">
        <v>32</v>
      </c>
      <c r="B151" s="588" t="s">
        <v>31</v>
      </c>
      <c r="C151" s="588"/>
      <c r="D151" s="588"/>
      <c r="E151" s="588"/>
      <c r="F151" s="588"/>
      <c r="G151" s="588"/>
      <c r="H151" s="588"/>
      <c r="I151" s="20">
        <f>I135</f>
        <v>318.52999999999997</v>
      </c>
    </row>
    <row r="152" spans="1:9" ht="13" x14ac:dyDescent="0.25">
      <c r="A152" s="598" t="s">
        <v>30</v>
      </c>
      <c r="B152" s="598"/>
      <c r="C152" s="598"/>
      <c r="D152" s="598"/>
      <c r="E152" s="598"/>
      <c r="F152" s="598"/>
      <c r="G152" s="598"/>
      <c r="H152" s="598"/>
      <c r="I152" s="20">
        <v>2800</v>
      </c>
    </row>
    <row r="153" spans="1:9" ht="14.5" x14ac:dyDescent="0.25">
      <c r="A153" s="594" t="s">
        <v>29</v>
      </c>
      <c r="B153" s="594"/>
      <c r="C153" s="594"/>
      <c r="D153" s="594"/>
      <c r="E153" s="594"/>
      <c r="F153" s="594"/>
      <c r="G153" s="594"/>
      <c r="H153" s="594"/>
      <c r="I153" s="594"/>
    </row>
    <row r="154" spans="1:9" ht="15.5" x14ac:dyDescent="0.25">
      <c r="A154" s="586" t="s">
        <v>28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69" x14ac:dyDescent="0.25">
      <c r="A155" s="595" t="s">
        <v>27</v>
      </c>
      <c r="B155" s="595"/>
      <c r="C155" s="580" t="s">
        <v>26</v>
      </c>
      <c r="D155" s="580"/>
      <c r="E155" s="19" t="s">
        <v>25</v>
      </c>
      <c r="F155" s="580" t="s">
        <v>24</v>
      </c>
      <c r="G155" s="580"/>
      <c r="H155" s="218" t="s">
        <v>23</v>
      </c>
      <c r="I155" s="218" t="s">
        <v>22</v>
      </c>
    </row>
    <row r="156" spans="1:9" x14ac:dyDescent="0.25">
      <c r="A156" s="621" t="s">
        <v>241</v>
      </c>
      <c r="B156" s="596"/>
      <c r="C156" s="619">
        <v>2800</v>
      </c>
      <c r="D156" s="597"/>
      <c r="E156" s="18">
        <v>1</v>
      </c>
      <c r="F156" s="619">
        <v>2800</v>
      </c>
      <c r="G156" s="597"/>
      <c r="H156" s="16">
        <v>1</v>
      </c>
      <c r="I156" s="221">
        <v>2800</v>
      </c>
    </row>
    <row r="157" spans="1:9" ht="13" x14ac:dyDescent="0.25">
      <c r="A157" s="603" t="s">
        <v>20</v>
      </c>
      <c r="B157" s="603"/>
      <c r="C157" s="603"/>
      <c r="D157" s="603"/>
      <c r="E157" s="603"/>
      <c r="F157" s="603"/>
      <c r="G157" s="603"/>
      <c r="H157" s="603"/>
      <c r="I157" s="221">
        <v>2800</v>
      </c>
    </row>
    <row r="158" spans="1:9" ht="15.5" x14ac:dyDescent="0.25">
      <c r="A158" s="586" t="s">
        <v>19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15.5" x14ac:dyDescent="0.25">
      <c r="A159" s="586" t="s">
        <v>18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13" x14ac:dyDescent="0.25">
      <c r="A160" s="580" t="s">
        <v>17</v>
      </c>
      <c r="B160" s="580"/>
      <c r="C160" s="580"/>
      <c r="D160" s="580"/>
      <c r="E160" s="580"/>
      <c r="F160" s="580"/>
      <c r="G160" s="580"/>
      <c r="H160" s="580"/>
      <c r="I160" s="218" t="s">
        <v>16</v>
      </c>
    </row>
    <row r="161" spans="1:9" x14ac:dyDescent="0.25">
      <c r="A161" s="222" t="s">
        <v>15</v>
      </c>
      <c r="B161" s="583" t="s">
        <v>14</v>
      </c>
      <c r="C161" s="583"/>
      <c r="D161" s="583"/>
      <c r="E161" s="583"/>
      <c r="F161" s="583"/>
      <c r="G161" s="583"/>
      <c r="H161" s="583"/>
      <c r="I161" s="16"/>
    </row>
    <row r="162" spans="1:9" x14ac:dyDescent="0.25">
      <c r="A162" s="222" t="s">
        <v>13</v>
      </c>
      <c r="B162" s="583" t="s">
        <v>9</v>
      </c>
      <c r="C162" s="583"/>
      <c r="D162" s="583"/>
      <c r="E162" s="583"/>
      <c r="F162" s="583"/>
      <c r="G162" s="583"/>
      <c r="H162" s="583"/>
      <c r="I162" s="221">
        <v>2800</v>
      </c>
    </row>
    <row r="163" spans="1:9" x14ac:dyDescent="0.25">
      <c r="A163" s="222" t="s">
        <v>12</v>
      </c>
      <c r="B163" s="583" t="s">
        <v>11</v>
      </c>
      <c r="C163" s="583"/>
      <c r="D163" s="583"/>
      <c r="E163" s="583"/>
      <c r="F163" s="583"/>
      <c r="G163" s="583"/>
      <c r="H163" s="583"/>
      <c r="I163" s="221"/>
    </row>
    <row r="164" spans="1:9" x14ac:dyDescent="0.25">
      <c r="A164" s="599"/>
      <c r="B164" s="599"/>
      <c r="C164" s="599"/>
      <c r="D164" s="599"/>
      <c r="E164" s="599"/>
      <c r="F164" s="599"/>
      <c r="G164" s="599"/>
      <c r="H164" s="599"/>
      <c r="I164" s="599"/>
    </row>
    <row r="165" spans="1:9" x14ac:dyDescent="0.25">
      <c r="A165" s="596" t="s">
        <v>10</v>
      </c>
      <c r="B165" s="596"/>
      <c r="C165" s="596"/>
      <c r="D165" s="596"/>
      <c r="E165" s="596"/>
      <c r="F165" s="596"/>
      <c r="G165" s="596"/>
      <c r="H165" s="596"/>
      <c r="I165" s="596"/>
    </row>
    <row r="166" spans="1:9" ht="13" x14ac:dyDescent="0.3">
      <c r="A166" s="13"/>
      <c r="B166" s="13"/>
      <c r="C166" s="13"/>
      <c r="D166" s="13"/>
      <c r="E166" s="13"/>
      <c r="F166" s="13"/>
      <c r="G166" s="13"/>
      <c r="H166" s="12"/>
      <c r="I166" s="12"/>
    </row>
    <row r="167" spans="1:9" ht="13" x14ac:dyDescent="0.3">
      <c r="A167" s="600"/>
      <c r="B167" s="600"/>
      <c r="C167" s="600"/>
      <c r="D167" s="600"/>
      <c r="E167" s="600"/>
      <c r="F167" s="600"/>
      <c r="G167" s="600"/>
      <c r="H167" s="600"/>
      <c r="I167" s="600"/>
    </row>
    <row r="168" spans="1:9" ht="18" x14ac:dyDescent="0.25">
      <c r="A168" s="601" t="s">
        <v>9</v>
      </c>
      <c r="B168" s="601"/>
      <c r="C168" s="601"/>
      <c r="D168" s="601"/>
      <c r="E168" s="601"/>
      <c r="F168" s="601"/>
      <c r="G168" s="602">
        <v>2800</v>
      </c>
      <c r="H168" s="602"/>
      <c r="I168" s="602"/>
    </row>
    <row r="169" spans="1:9" ht="18" x14ac:dyDescent="0.4">
      <c r="A169" s="607"/>
      <c r="B169" s="607"/>
      <c r="C169" s="607"/>
      <c r="D169" s="607"/>
      <c r="E169" s="607"/>
      <c r="F169" s="607"/>
      <c r="G169" s="607"/>
      <c r="H169" s="607"/>
      <c r="I169" s="607"/>
    </row>
    <row r="170" spans="1:9" ht="18" x14ac:dyDescent="0.25">
      <c r="A170" s="601" t="s">
        <v>8</v>
      </c>
      <c r="B170" s="601"/>
      <c r="C170" s="601"/>
      <c r="D170" s="601"/>
      <c r="E170" s="601"/>
      <c r="F170" s="601"/>
      <c r="G170" s="608">
        <v>12</v>
      </c>
      <c r="H170" s="608"/>
      <c r="I170" s="608"/>
    </row>
    <row r="171" spans="1:9" ht="18" x14ac:dyDescent="0.25">
      <c r="A171" s="609"/>
      <c r="B171" s="609"/>
      <c r="C171" s="609"/>
      <c r="D171" s="609"/>
      <c r="E171" s="609"/>
      <c r="F171" s="609"/>
      <c r="G171" s="609"/>
      <c r="H171" s="609"/>
      <c r="I171" s="609"/>
    </row>
    <row r="172" spans="1:9" ht="18" x14ac:dyDescent="0.25">
      <c r="A172" s="610" t="s">
        <v>7</v>
      </c>
      <c r="B172" s="610"/>
      <c r="C172" s="610"/>
      <c r="D172" s="610"/>
      <c r="E172" s="610"/>
      <c r="F172" s="610"/>
      <c r="G172" s="611">
        <v>33600</v>
      </c>
      <c r="H172" s="611"/>
      <c r="I172" s="611"/>
    </row>
  </sheetData>
  <mergeCells count="182">
    <mergeCell ref="A9:I9"/>
    <mergeCell ref="A11:I11"/>
    <mergeCell ref="B12:G12"/>
    <mergeCell ref="H12:I12"/>
    <mergeCell ref="B13:G13"/>
    <mergeCell ref="H13:I13"/>
    <mergeCell ref="A5:I5"/>
    <mergeCell ref="A6:I6"/>
    <mergeCell ref="A7:E7"/>
    <mergeCell ref="F7:I7"/>
    <mergeCell ref="A8:E8"/>
    <mergeCell ref="F8:I8"/>
    <mergeCell ref="A18:I18"/>
    <mergeCell ref="B19:G19"/>
    <mergeCell ref="H19:I19"/>
    <mergeCell ref="B20:G20"/>
    <mergeCell ref="H20:I20"/>
    <mergeCell ref="B21:G21"/>
    <mergeCell ref="H21:I21"/>
    <mergeCell ref="B14:G14"/>
    <mergeCell ref="H14:I14"/>
    <mergeCell ref="B15:G15"/>
    <mergeCell ref="H15:I15"/>
    <mergeCell ref="A16:I16"/>
    <mergeCell ref="A17:I17"/>
    <mergeCell ref="B27:G27"/>
    <mergeCell ref="B28:H28"/>
    <mergeCell ref="B29:G29"/>
    <mergeCell ref="B30:G30"/>
    <mergeCell ref="B31:H31"/>
    <mergeCell ref="B32:H32"/>
    <mergeCell ref="B22:G22"/>
    <mergeCell ref="H22:I22"/>
    <mergeCell ref="A23:I23"/>
    <mergeCell ref="A24:I24"/>
    <mergeCell ref="A25:I25"/>
    <mergeCell ref="A26:I26"/>
    <mergeCell ref="B39:H39"/>
    <mergeCell ref="B40:G40"/>
    <mergeCell ref="B41:G41"/>
    <mergeCell ref="B42:H42"/>
    <mergeCell ref="B43:G43"/>
    <mergeCell ref="B44:H44"/>
    <mergeCell ref="B33:H33"/>
    <mergeCell ref="B34:H34"/>
    <mergeCell ref="B35:H35"/>
    <mergeCell ref="A36:H36"/>
    <mergeCell ref="A37:I37"/>
    <mergeCell ref="B38:H38"/>
    <mergeCell ref="A51:I51"/>
    <mergeCell ref="A52:I52"/>
    <mergeCell ref="B53:H53"/>
    <mergeCell ref="B54:H54"/>
    <mergeCell ref="B55:H55"/>
    <mergeCell ref="B56:H56"/>
    <mergeCell ref="B45:H45"/>
    <mergeCell ref="B46:H46"/>
    <mergeCell ref="B47:H47"/>
    <mergeCell ref="B48:H48"/>
    <mergeCell ref="A49:I49"/>
    <mergeCell ref="A50:I50"/>
    <mergeCell ref="B64:G64"/>
    <mergeCell ref="B65:G65"/>
    <mergeCell ref="B66:G66"/>
    <mergeCell ref="B67:G67"/>
    <mergeCell ref="B68:G68"/>
    <mergeCell ref="B69:G69"/>
    <mergeCell ref="B57:H57"/>
    <mergeCell ref="A58:H58"/>
    <mergeCell ref="A59:I59"/>
    <mergeCell ref="A60:I60"/>
    <mergeCell ref="A62:I62"/>
    <mergeCell ref="B63:G63"/>
    <mergeCell ref="B77:H77"/>
    <mergeCell ref="B78:H78"/>
    <mergeCell ref="B79:H79"/>
    <mergeCell ref="A80:H80"/>
    <mergeCell ref="B81:H81"/>
    <mergeCell ref="A82:H82"/>
    <mergeCell ref="B70:G70"/>
    <mergeCell ref="B71:G71"/>
    <mergeCell ref="A72:G72"/>
    <mergeCell ref="A74:I74"/>
    <mergeCell ref="A75:I75"/>
    <mergeCell ref="A76:I76"/>
    <mergeCell ref="A89:I89"/>
    <mergeCell ref="B90:H90"/>
    <mergeCell ref="B91:H91"/>
    <mergeCell ref="B92:H92"/>
    <mergeCell ref="B93:H93"/>
    <mergeCell ref="B94:H94"/>
    <mergeCell ref="A83:I83"/>
    <mergeCell ref="A84:I84"/>
    <mergeCell ref="B85:H85"/>
    <mergeCell ref="B86:H86"/>
    <mergeCell ref="B87:H87"/>
    <mergeCell ref="A88:H88"/>
    <mergeCell ref="B101:H101"/>
    <mergeCell ref="B102:H102"/>
    <mergeCell ref="B103:H103"/>
    <mergeCell ref="B104:H104"/>
    <mergeCell ref="B105:H105"/>
    <mergeCell ref="B106:H106"/>
    <mergeCell ref="B95:H95"/>
    <mergeCell ref="B96:H96"/>
    <mergeCell ref="B97:H97"/>
    <mergeCell ref="B98:H98"/>
    <mergeCell ref="A99:H99"/>
    <mergeCell ref="A100:I100"/>
    <mergeCell ref="B113:H113"/>
    <mergeCell ref="B114:H114"/>
    <mergeCell ref="B115:H115"/>
    <mergeCell ref="B116:H116"/>
    <mergeCell ref="B117:H117"/>
    <mergeCell ref="B118:H118"/>
    <mergeCell ref="B107:H107"/>
    <mergeCell ref="A108:H108"/>
    <mergeCell ref="B109:H109"/>
    <mergeCell ref="A110:H110"/>
    <mergeCell ref="A111:I111"/>
    <mergeCell ref="B112:H112"/>
    <mergeCell ref="B125:G125"/>
    <mergeCell ref="A126:G126"/>
    <mergeCell ref="B127:G127"/>
    <mergeCell ref="B128:G128"/>
    <mergeCell ref="B129:G129"/>
    <mergeCell ref="B130:G130"/>
    <mergeCell ref="A119:H119"/>
    <mergeCell ref="A120:I120"/>
    <mergeCell ref="B121:G121"/>
    <mergeCell ref="A122:G122"/>
    <mergeCell ref="B123:G123"/>
    <mergeCell ref="A124:G124"/>
    <mergeCell ref="A137:G137"/>
    <mergeCell ref="A138:B140"/>
    <mergeCell ref="C138:I138"/>
    <mergeCell ref="C139:I139"/>
    <mergeCell ref="C140:I140"/>
    <mergeCell ref="A141:I141"/>
    <mergeCell ref="B131:G131"/>
    <mergeCell ref="B132:G132"/>
    <mergeCell ref="B133:G133"/>
    <mergeCell ref="B134:G134"/>
    <mergeCell ref="A135:H135"/>
    <mergeCell ref="A136:I136"/>
    <mergeCell ref="B148:H148"/>
    <mergeCell ref="B149:H149"/>
    <mergeCell ref="A150:H150"/>
    <mergeCell ref="B151:H151"/>
    <mergeCell ref="A152:H152"/>
    <mergeCell ref="A153:I153"/>
    <mergeCell ref="A142:I142"/>
    <mergeCell ref="A143:I143"/>
    <mergeCell ref="A144:I144"/>
    <mergeCell ref="A145:H145"/>
    <mergeCell ref="B146:H146"/>
    <mergeCell ref="B147:H147"/>
    <mergeCell ref="A157:H157"/>
    <mergeCell ref="A158:I158"/>
    <mergeCell ref="A159:I159"/>
    <mergeCell ref="A160:H160"/>
    <mergeCell ref="B161:H161"/>
    <mergeCell ref="B162:H162"/>
    <mergeCell ref="A154:I154"/>
    <mergeCell ref="A155:B155"/>
    <mergeCell ref="C155:D155"/>
    <mergeCell ref="F155:G155"/>
    <mergeCell ref="A156:B156"/>
    <mergeCell ref="C156:D156"/>
    <mergeCell ref="F156:G156"/>
    <mergeCell ref="A169:I169"/>
    <mergeCell ref="A170:F170"/>
    <mergeCell ref="G170:I170"/>
    <mergeCell ref="A171:I171"/>
    <mergeCell ref="A172:F172"/>
    <mergeCell ref="G172:I172"/>
    <mergeCell ref="B163:H163"/>
    <mergeCell ref="A164:I164"/>
    <mergeCell ref="A165:I165"/>
    <mergeCell ref="A167:I167"/>
    <mergeCell ref="A168:F168"/>
    <mergeCell ref="G168:I168"/>
  </mergeCells>
  <pageMargins left="0.511811024" right="0.511811024" top="0.78740157499999996" bottom="0.78740157499999996" header="0.31496062000000002" footer="0.3149606200000000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172"/>
  <sheetViews>
    <sheetView workbookViewId="0">
      <selection sqref="A1:I211"/>
    </sheetView>
  </sheetViews>
  <sheetFormatPr defaultRowHeight="12.5" x14ac:dyDescent="0.25"/>
  <cols>
    <col min="4" max="4" width="24.26953125" customWidth="1"/>
    <col min="9" max="9" width="13.1796875" customWidth="1"/>
  </cols>
  <sheetData>
    <row r="1" spans="1:9" ht="13" x14ac:dyDescent="0.3">
      <c r="A1" s="147" t="s">
        <v>224</v>
      </c>
      <c r="B1" s="148"/>
      <c r="C1" s="148"/>
      <c r="D1" s="149"/>
    </row>
    <row r="2" spans="1:9" ht="13" x14ac:dyDescent="0.3">
      <c r="A2" s="150" t="s">
        <v>221</v>
      </c>
      <c r="B2" s="146"/>
      <c r="C2" s="146"/>
      <c r="D2" s="151"/>
    </row>
    <row r="3" spans="1:9" ht="13" x14ac:dyDescent="0.3">
      <c r="A3" s="150" t="s">
        <v>222</v>
      </c>
      <c r="B3" s="146"/>
      <c r="C3" s="146"/>
      <c r="D3" s="151"/>
    </row>
    <row r="4" spans="1:9" ht="13.5" thickBot="1" x14ac:dyDescent="0.35">
      <c r="A4" s="152" t="s">
        <v>223</v>
      </c>
      <c r="B4" s="153"/>
      <c r="C4" s="153"/>
      <c r="D4" s="154"/>
    </row>
    <row r="5" spans="1:9" ht="23" x14ac:dyDescent="0.25">
      <c r="A5" s="557" t="s">
        <v>178</v>
      </c>
      <c r="B5" s="557"/>
      <c r="C5" s="557"/>
      <c r="D5" s="557"/>
      <c r="E5" s="557"/>
      <c r="F5" s="557"/>
      <c r="G5" s="557"/>
      <c r="H5" s="557"/>
      <c r="I5" s="557"/>
    </row>
    <row r="6" spans="1:9" ht="23" x14ac:dyDescent="0.25">
      <c r="A6" s="558"/>
      <c r="B6" s="558"/>
      <c r="C6" s="558"/>
      <c r="D6" s="558"/>
      <c r="E6" s="558"/>
      <c r="F6" s="558"/>
      <c r="G6" s="558"/>
      <c r="H6" s="558"/>
      <c r="I6" s="558"/>
    </row>
    <row r="7" spans="1:9" ht="13" x14ac:dyDescent="0.25">
      <c r="A7" s="553" t="s">
        <v>182</v>
      </c>
      <c r="B7" s="553"/>
      <c r="C7" s="553"/>
      <c r="D7" s="553"/>
      <c r="E7" s="553"/>
      <c r="F7" s="556"/>
      <c r="G7" s="556"/>
      <c r="H7" s="556"/>
      <c r="I7" s="556"/>
    </row>
    <row r="8" spans="1:9" ht="13" x14ac:dyDescent="0.25">
      <c r="A8" s="553" t="s">
        <v>175</v>
      </c>
      <c r="B8" s="553"/>
      <c r="C8" s="553"/>
      <c r="D8" s="553"/>
      <c r="E8" s="553"/>
      <c r="F8" s="556"/>
      <c r="G8" s="556"/>
      <c r="H8" s="556"/>
      <c r="I8" s="556"/>
    </row>
    <row r="9" spans="1:9" ht="13" x14ac:dyDescent="0.25">
      <c r="A9" s="553" t="s">
        <v>181</v>
      </c>
      <c r="B9" s="553"/>
      <c r="C9" s="553"/>
      <c r="D9" s="553"/>
      <c r="E9" s="553"/>
      <c r="F9" s="553"/>
      <c r="G9" s="553"/>
      <c r="H9" s="553"/>
      <c r="I9" s="553"/>
    </row>
    <row r="10" spans="1:9" ht="13" x14ac:dyDescent="0.25">
      <c r="A10" s="225"/>
      <c r="B10" s="229"/>
      <c r="C10" s="229"/>
      <c r="D10" s="229"/>
      <c r="E10" s="229"/>
      <c r="F10" s="229"/>
      <c r="G10" s="229"/>
      <c r="H10" s="229"/>
      <c r="I10" s="229"/>
    </row>
    <row r="11" spans="1:9" ht="14" x14ac:dyDescent="0.25">
      <c r="A11" s="554" t="s">
        <v>172</v>
      </c>
      <c r="B11" s="554"/>
      <c r="C11" s="554"/>
      <c r="D11" s="554"/>
      <c r="E11" s="554"/>
      <c r="F11" s="554"/>
      <c r="G11" s="554"/>
      <c r="H11" s="554"/>
      <c r="I11" s="554"/>
    </row>
    <row r="12" spans="1:9" ht="13" x14ac:dyDescent="0.25">
      <c r="A12" s="232" t="s">
        <v>15</v>
      </c>
      <c r="B12" s="553" t="s">
        <v>171</v>
      </c>
      <c r="C12" s="553"/>
      <c r="D12" s="553"/>
      <c r="E12" s="553"/>
      <c r="F12" s="553"/>
      <c r="G12" s="553"/>
      <c r="H12" s="555">
        <v>40977</v>
      </c>
      <c r="I12" s="555"/>
    </row>
    <row r="13" spans="1:9" ht="13" x14ac:dyDescent="0.25">
      <c r="A13" s="232" t="s">
        <v>13</v>
      </c>
      <c r="B13" s="553" t="s">
        <v>169</v>
      </c>
      <c r="C13" s="553"/>
      <c r="D13" s="553"/>
      <c r="E13" s="553"/>
      <c r="F13" s="553"/>
      <c r="G13" s="553"/>
      <c r="H13" s="556" t="s">
        <v>339</v>
      </c>
      <c r="I13" s="556"/>
    </row>
    <row r="14" spans="1:9" ht="13" x14ac:dyDescent="0.25">
      <c r="A14" s="232" t="s">
        <v>12</v>
      </c>
      <c r="B14" s="553" t="s">
        <v>167</v>
      </c>
      <c r="C14" s="553"/>
      <c r="D14" s="553"/>
      <c r="E14" s="553"/>
      <c r="F14" s="553"/>
      <c r="G14" s="553"/>
      <c r="H14" s="556" t="s">
        <v>337</v>
      </c>
      <c r="I14" s="556"/>
    </row>
    <row r="15" spans="1:9" ht="13" x14ac:dyDescent="0.25">
      <c r="A15" s="232" t="s">
        <v>35</v>
      </c>
      <c r="B15" s="553" t="s">
        <v>165</v>
      </c>
      <c r="C15" s="553"/>
      <c r="D15" s="553"/>
      <c r="E15" s="553"/>
      <c r="F15" s="553"/>
      <c r="G15" s="553"/>
      <c r="H15" s="556"/>
      <c r="I15" s="556"/>
    </row>
    <row r="16" spans="1:9" ht="13" x14ac:dyDescent="0.25">
      <c r="A16" s="560"/>
      <c r="B16" s="560"/>
      <c r="C16" s="560"/>
      <c r="D16" s="560"/>
      <c r="E16" s="560"/>
      <c r="F16" s="560"/>
      <c r="G16" s="560"/>
      <c r="H16" s="560"/>
      <c r="I16" s="560"/>
    </row>
    <row r="17" spans="1:9" ht="14" x14ac:dyDescent="0.25">
      <c r="A17" s="554" t="s">
        <v>164</v>
      </c>
      <c r="B17" s="554"/>
      <c r="C17" s="554"/>
      <c r="D17" s="554"/>
      <c r="E17" s="554"/>
      <c r="F17" s="554"/>
      <c r="G17" s="554"/>
      <c r="H17" s="554"/>
      <c r="I17" s="554"/>
    </row>
    <row r="18" spans="1:9" ht="14" x14ac:dyDescent="0.25">
      <c r="A18" s="554" t="s">
        <v>163</v>
      </c>
      <c r="B18" s="554"/>
      <c r="C18" s="554"/>
      <c r="D18" s="554"/>
      <c r="E18" s="554"/>
      <c r="F18" s="554"/>
      <c r="G18" s="554"/>
      <c r="H18" s="554"/>
      <c r="I18" s="554"/>
    </row>
    <row r="19" spans="1:9" ht="13" x14ac:dyDescent="0.25">
      <c r="A19" s="232">
        <v>1</v>
      </c>
      <c r="B19" s="553" t="s">
        <v>162</v>
      </c>
      <c r="C19" s="553"/>
      <c r="D19" s="553"/>
      <c r="E19" s="553"/>
      <c r="F19" s="553"/>
      <c r="G19" s="553"/>
      <c r="H19" s="565" t="s">
        <v>241</v>
      </c>
      <c r="I19" s="565"/>
    </row>
    <row r="20" spans="1:9" ht="13" x14ac:dyDescent="0.25">
      <c r="A20" s="232">
        <v>2</v>
      </c>
      <c r="B20" s="553" t="s">
        <v>161</v>
      </c>
      <c r="C20" s="553"/>
      <c r="D20" s="553"/>
      <c r="E20" s="553"/>
      <c r="F20" s="553"/>
      <c r="G20" s="553"/>
      <c r="H20" s="565">
        <v>710.11</v>
      </c>
      <c r="I20" s="565"/>
    </row>
    <row r="21" spans="1:9" ht="14" x14ac:dyDescent="0.25">
      <c r="A21" s="232">
        <v>3</v>
      </c>
      <c r="B21" s="553" t="s">
        <v>160</v>
      </c>
      <c r="C21" s="553"/>
      <c r="D21" s="553"/>
      <c r="E21" s="553"/>
      <c r="F21" s="553"/>
      <c r="G21" s="553"/>
      <c r="H21" s="561" t="s">
        <v>241</v>
      </c>
      <c r="I21" s="561"/>
    </row>
    <row r="22" spans="1:9" ht="13" x14ac:dyDescent="0.25">
      <c r="A22" s="232">
        <v>4</v>
      </c>
      <c r="B22" s="553" t="s">
        <v>159</v>
      </c>
      <c r="C22" s="553"/>
      <c r="D22" s="553"/>
      <c r="E22" s="553"/>
      <c r="F22" s="553"/>
      <c r="G22" s="553"/>
      <c r="H22" s="562" t="s">
        <v>338</v>
      </c>
      <c r="I22" s="562"/>
    </row>
    <row r="23" spans="1:9" x14ac:dyDescent="0.25">
      <c r="A23" s="563"/>
      <c r="B23" s="563"/>
      <c r="C23" s="563"/>
      <c r="D23" s="563"/>
      <c r="E23" s="563"/>
      <c r="F23" s="563"/>
      <c r="G23" s="563"/>
      <c r="H23" s="563"/>
      <c r="I23" s="563"/>
    </row>
    <row r="24" spans="1:9" x14ac:dyDescent="0.25">
      <c r="A24" s="564" t="s">
        <v>157</v>
      </c>
      <c r="B24" s="564"/>
      <c r="C24" s="564"/>
      <c r="D24" s="564"/>
      <c r="E24" s="564"/>
      <c r="F24" s="564"/>
      <c r="G24" s="564"/>
      <c r="H24" s="564"/>
      <c r="I24" s="564"/>
    </row>
    <row r="25" spans="1:9" ht="13" x14ac:dyDescent="0.3">
      <c r="A25" s="567"/>
      <c r="B25" s="567"/>
      <c r="C25" s="567"/>
      <c r="D25" s="567"/>
      <c r="E25" s="567"/>
      <c r="F25" s="567"/>
      <c r="G25" s="567"/>
      <c r="H25" s="567"/>
      <c r="I25" s="567"/>
    </row>
    <row r="26" spans="1:9" ht="13" x14ac:dyDescent="0.25">
      <c r="A26" s="568" t="s">
        <v>156</v>
      </c>
      <c r="B26" s="568"/>
      <c r="C26" s="568"/>
      <c r="D26" s="568"/>
      <c r="E26" s="568"/>
      <c r="F26" s="568"/>
      <c r="G26" s="568"/>
      <c r="H26" s="568"/>
      <c r="I26" s="568"/>
    </row>
    <row r="27" spans="1:9" ht="14" x14ac:dyDescent="0.25">
      <c r="A27" s="63">
        <v>1</v>
      </c>
      <c r="B27" s="569" t="s">
        <v>155</v>
      </c>
      <c r="C27" s="569"/>
      <c r="D27" s="569"/>
      <c r="E27" s="569"/>
      <c r="F27" s="569"/>
      <c r="G27" s="569"/>
      <c r="H27" s="64" t="s">
        <v>62</v>
      </c>
      <c r="I27" s="63" t="s">
        <v>154</v>
      </c>
    </row>
    <row r="28" spans="1:9" ht="13" x14ac:dyDescent="0.25">
      <c r="A28" s="232" t="s">
        <v>15</v>
      </c>
      <c r="B28" s="553" t="s">
        <v>186</v>
      </c>
      <c r="C28" s="553"/>
      <c r="D28" s="553"/>
      <c r="E28" s="553"/>
      <c r="F28" s="553"/>
      <c r="G28" s="553"/>
      <c r="H28" s="553"/>
      <c r="I28" s="60">
        <v>710.11</v>
      </c>
    </row>
    <row r="29" spans="1:9" ht="13" x14ac:dyDescent="0.25">
      <c r="A29" s="232" t="s">
        <v>13</v>
      </c>
      <c r="B29" s="570" t="s">
        <v>232</v>
      </c>
      <c r="C29" s="570"/>
      <c r="D29" s="570"/>
      <c r="E29" s="570"/>
      <c r="F29" s="570"/>
      <c r="G29" s="570"/>
      <c r="H29" s="30"/>
      <c r="I29" s="60"/>
    </row>
    <row r="30" spans="1:9" ht="13" x14ac:dyDescent="0.25">
      <c r="A30" s="232" t="s">
        <v>12</v>
      </c>
      <c r="B30" s="571" t="s">
        <v>202</v>
      </c>
      <c r="C30" s="571"/>
      <c r="D30" s="571"/>
      <c r="E30" s="571"/>
      <c r="F30" s="571"/>
      <c r="G30" s="571"/>
      <c r="H30" s="61"/>
      <c r="I30" s="60"/>
    </row>
    <row r="31" spans="1:9" ht="13" x14ac:dyDescent="0.25">
      <c r="A31" s="232" t="s">
        <v>35</v>
      </c>
      <c r="B31" s="553" t="s">
        <v>150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232" t="s">
        <v>32</v>
      </c>
      <c r="B32" s="553" t="s">
        <v>149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232" t="s">
        <v>81</v>
      </c>
      <c r="B33" s="553" t="s">
        <v>148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232" t="s">
        <v>79</v>
      </c>
      <c r="B34" s="553" t="s">
        <v>147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232" t="s">
        <v>114</v>
      </c>
      <c r="B35" s="553" t="s">
        <v>145</v>
      </c>
      <c r="C35" s="553"/>
      <c r="D35" s="553"/>
      <c r="E35" s="553"/>
      <c r="F35" s="553"/>
      <c r="G35" s="553"/>
      <c r="H35" s="553"/>
      <c r="I35" s="60"/>
    </row>
    <row r="36" spans="1:9" ht="14" x14ac:dyDescent="0.25">
      <c r="A36" s="566" t="s">
        <v>144</v>
      </c>
      <c r="B36" s="566"/>
      <c r="C36" s="566"/>
      <c r="D36" s="566"/>
      <c r="E36" s="566"/>
      <c r="F36" s="566"/>
      <c r="G36" s="566"/>
      <c r="H36" s="566"/>
      <c r="I36" s="59">
        <f>SUM(I28:I35)</f>
        <v>710.11</v>
      </c>
    </row>
    <row r="37" spans="1:9" ht="13" x14ac:dyDescent="0.25">
      <c r="A37" s="560" t="s">
        <v>143</v>
      </c>
      <c r="B37" s="560"/>
      <c r="C37" s="560"/>
      <c r="D37" s="560"/>
      <c r="E37" s="560"/>
      <c r="F37" s="560"/>
      <c r="G37" s="560"/>
      <c r="H37" s="560"/>
      <c r="I37" s="560"/>
    </row>
    <row r="38" spans="1:9" ht="14" x14ac:dyDescent="0.25">
      <c r="A38" s="233">
        <v>2</v>
      </c>
      <c r="B38" s="554" t="s">
        <v>142</v>
      </c>
      <c r="C38" s="554"/>
      <c r="D38" s="554"/>
      <c r="E38" s="554"/>
      <c r="F38" s="554"/>
      <c r="G38" s="554"/>
      <c r="H38" s="554"/>
      <c r="I38" s="226" t="s">
        <v>16</v>
      </c>
    </row>
    <row r="39" spans="1:9" ht="13" x14ac:dyDescent="0.25">
      <c r="A39" s="227" t="s">
        <v>15</v>
      </c>
      <c r="B39" s="573"/>
      <c r="C39" s="573"/>
      <c r="D39" s="573"/>
      <c r="E39" s="573"/>
      <c r="F39" s="573"/>
      <c r="G39" s="573"/>
      <c r="H39" s="573"/>
      <c r="I39" s="25">
        <v>89.4</v>
      </c>
    </row>
    <row r="40" spans="1:9" ht="13" x14ac:dyDescent="0.25">
      <c r="A40" s="227"/>
      <c r="B40" s="572" t="s">
        <v>140</v>
      </c>
      <c r="C40" s="572"/>
      <c r="D40" s="572"/>
      <c r="E40" s="572"/>
      <c r="F40" s="572"/>
      <c r="G40" s="572"/>
      <c r="H40" s="57">
        <v>3</v>
      </c>
      <c r="I40" s="28" t="s">
        <v>49</v>
      </c>
    </row>
    <row r="41" spans="1:9" ht="13" x14ac:dyDescent="0.25">
      <c r="A41" s="227"/>
      <c r="B41" s="576" t="s">
        <v>336</v>
      </c>
      <c r="C41" s="576"/>
      <c r="D41" s="576"/>
      <c r="E41" s="576"/>
      <c r="F41" s="576"/>
      <c r="G41" s="576"/>
      <c r="H41" s="58"/>
      <c r="I41" s="28"/>
    </row>
    <row r="42" spans="1:9" ht="13" x14ac:dyDescent="0.25">
      <c r="A42" s="227" t="s">
        <v>13</v>
      </c>
      <c r="B42" s="573" t="s">
        <v>188</v>
      </c>
      <c r="C42" s="573"/>
      <c r="D42" s="573"/>
      <c r="E42" s="573"/>
      <c r="F42" s="573"/>
      <c r="G42" s="573"/>
      <c r="H42" s="573"/>
      <c r="I42" s="25">
        <v>115.72</v>
      </c>
    </row>
    <row r="43" spans="1:9" ht="13" x14ac:dyDescent="0.25">
      <c r="A43" s="227"/>
      <c r="B43" s="572" t="s">
        <v>256</v>
      </c>
      <c r="C43" s="572"/>
      <c r="D43" s="572"/>
      <c r="E43" s="572"/>
      <c r="F43" s="572"/>
      <c r="G43" s="572"/>
      <c r="H43" s="57">
        <v>5.39</v>
      </c>
      <c r="I43" s="28" t="s">
        <v>49</v>
      </c>
    </row>
    <row r="44" spans="1:9" ht="13" x14ac:dyDescent="0.25">
      <c r="A44" s="227" t="s">
        <v>12</v>
      </c>
      <c r="B44" s="573" t="s">
        <v>136</v>
      </c>
      <c r="C44" s="573"/>
      <c r="D44" s="573"/>
      <c r="E44" s="573"/>
      <c r="F44" s="573"/>
      <c r="G44" s="573"/>
      <c r="H44" s="573"/>
      <c r="I44" s="25">
        <v>5.93</v>
      </c>
    </row>
    <row r="45" spans="1:9" ht="13" x14ac:dyDescent="0.25">
      <c r="A45" s="227" t="s">
        <v>35</v>
      </c>
      <c r="B45" s="574" t="s">
        <v>271</v>
      </c>
      <c r="C45" s="574"/>
      <c r="D45" s="574"/>
      <c r="E45" s="574"/>
      <c r="F45" s="574"/>
      <c r="G45" s="574"/>
      <c r="H45" s="574"/>
      <c r="I45" s="20">
        <v>68.430000000000007</v>
      </c>
    </row>
    <row r="46" spans="1:9" ht="13" x14ac:dyDescent="0.25">
      <c r="A46" s="227" t="s">
        <v>32</v>
      </c>
      <c r="B46" s="574" t="s">
        <v>270</v>
      </c>
      <c r="C46" s="574"/>
      <c r="D46" s="574"/>
      <c r="E46" s="574"/>
      <c r="F46" s="574"/>
      <c r="G46" s="574"/>
      <c r="H46" s="574"/>
      <c r="I46" s="25">
        <v>3</v>
      </c>
    </row>
    <row r="47" spans="1:9" ht="13" x14ac:dyDescent="0.25">
      <c r="A47" s="227" t="s">
        <v>81</v>
      </c>
      <c r="B47" s="574" t="s">
        <v>261</v>
      </c>
      <c r="C47" s="574"/>
      <c r="D47" s="574"/>
      <c r="E47" s="574"/>
      <c r="F47" s="574"/>
      <c r="G47" s="574"/>
      <c r="H47" s="574"/>
      <c r="I47" s="20">
        <v>10</v>
      </c>
    </row>
    <row r="48" spans="1:9" ht="13" x14ac:dyDescent="0.25">
      <c r="A48" s="228"/>
      <c r="B48" s="575" t="s">
        <v>133</v>
      </c>
      <c r="C48" s="575"/>
      <c r="D48" s="575"/>
      <c r="E48" s="575"/>
      <c r="F48" s="575"/>
      <c r="G48" s="575"/>
      <c r="H48" s="575"/>
      <c r="I48" s="25">
        <f>SUM(I39:I47)</f>
        <v>292.48</v>
      </c>
    </row>
    <row r="49" spans="1:9" ht="13" x14ac:dyDescent="0.25">
      <c r="A49" s="560"/>
      <c r="B49" s="560"/>
      <c r="C49" s="560"/>
      <c r="D49" s="560"/>
      <c r="E49" s="560"/>
      <c r="F49" s="560"/>
      <c r="G49" s="560"/>
      <c r="H49" s="560"/>
      <c r="I49" s="560"/>
    </row>
    <row r="50" spans="1:9" ht="13" x14ac:dyDescent="0.25">
      <c r="A50" s="580" t="s">
        <v>132</v>
      </c>
      <c r="B50" s="580"/>
      <c r="C50" s="580"/>
      <c r="D50" s="580"/>
      <c r="E50" s="580"/>
      <c r="F50" s="580"/>
      <c r="G50" s="580"/>
      <c r="H50" s="580"/>
      <c r="I50" s="580"/>
    </row>
    <row r="51" spans="1:9" ht="13" x14ac:dyDescent="0.25">
      <c r="A51" s="580"/>
      <c r="B51" s="580"/>
      <c r="C51" s="580"/>
      <c r="D51" s="580"/>
      <c r="E51" s="580"/>
      <c r="F51" s="580"/>
      <c r="G51" s="580"/>
      <c r="H51" s="580"/>
      <c r="I51" s="580"/>
    </row>
    <row r="52" spans="1:9" ht="13" x14ac:dyDescent="0.25">
      <c r="A52" s="580" t="s">
        <v>131</v>
      </c>
      <c r="B52" s="580"/>
      <c r="C52" s="580"/>
      <c r="D52" s="580"/>
      <c r="E52" s="580"/>
      <c r="F52" s="580"/>
      <c r="G52" s="580"/>
      <c r="H52" s="580"/>
      <c r="I52" s="580"/>
    </row>
    <row r="53" spans="1:9" ht="14" x14ac:dyDescent="0.25">
      <c r="A53" s="233">
        <v>3</v>
      </c>
      <c r="B53" s="554" t="s">
        <v>130</v>
      </c>
      <c r="C53" s="554"/>
      <c r="D53" s="554"/>
      <c r="E53" s="554"/>
      <c r="F53" s="554"/>
      <c r="G53" s="554"/>
      <c r="H53" s="554"/>
      <c r="I53" s="233" t="s">
        <v>16</v>
      </c>
    </row>
    <row r="54" spans="1:9" ht="13" x14ac:dyDescent="0.25">
      <c r="A54" s="227" t="s">
        <v>15</v>
      </c>
      <c r="B54" s="553" t="s">
        <v>129</v>
      </c>
      <c r="C54" s="553"/>
      <c r="D54" s="553"/>
      <c r="E54" s="553"/>
      <c r="F54" s="553"/>
      <c r="G54" s="553"/>
      <c r="H54" s="553"/>
      <c r="I54" s="25">
        <v>29</v>
      </c>
    </row>
    <row r="55" spans="1:9" ht="13" x14ac:dyDescent="0.25">
      <c r="A55" s="227" t="s">
        <v>13</v>
      </c>
      <c r="B55" s="553" t="s">
        <v>128</v>
      </c>
      <c r="C55" s="553"/>
      <c r="D55" s="553"/>
      <c r="E55" s="553"/>
      <c r="F55" s="553"/>
      <c r="G55" s="553"/>
      <c r="H55" s="553"/>
      <c r="I55" s="20">
        <v>514.66</v>
      </c>
    </row>
    <row r="56" spans="1:9" ht="13" x14ac:dyDescent="0.25">
      <c r="A56" s="227" t="s">
        <v>12</v>
      </c>
      <c r="B56" s="577" t="s">
        <v>127</v>
      </c>
      <c r="C56" s="577"/>
      <c r="D56" s="577"/>
      <c r="E56" s="577"/>
      <c r="F56" s="577"/>
      <c r="G56" s="577"/>
      <c r="H56" s="577"/>
      <c r="I56" s="20">
        <v>115</v>
      </c>
    </row>
    <row r="57" spans="1:9" ht="13" x14ac:dyDescent="0.25">
      <c r="A57" s="227" t="s">
        <v>35</v>
      </c>
      <c r="B57" s="553" t="s">
        <v>65</v>
      </c>
      <c r="C57" s="553"/>
      <c r="D57" s="553"/>
      <c r="E57" s="553"/>
      <c r="F57" s="553"/>
      <c r="G57" s="553"/>
      <c r="H57" s="553"/>
      <c r="I57" s="20">
        <v>0</v>
      </c>
    </row>
    <row r="58" spans="1:9" ht="13" x14ac:dyDescent="0.25">
      <c r="A58" s="578" t="s">
        <v>125</v>
      </c>
      <c r="B58" s="578"/>
      <c r="C58" s="578"/>
      <c r="D58" s="578"/>
      <c r="E58" s="578"/>
      <c r="F58" s="578"/>
      <c r="G58" s="578"/>
      <c r="H58" s="578"/>
      <c r="I58" s="20">
        <f>SUM(I54:I57)</f>
        <v>658.66</v>
      </c>
    </row>
    <row r="59" spans="1:9" ht="18" x14ac:dyDescent="0.25">
      <c r="A59" s="579"/>
      <c r="B59" s="579"/>
      <c r="C59" s="579"/>
      <c r="D59" s="579"/>
      <c r="E59" s="579"/>
      <c r="F59" s="579"/>
      <c r="G59" s="579"/>
      <c r="H59" s="579"/>
      <c r="I59" s="579"/>
    </row>
    <row r="60" spans="1:9" x14ac:dyDescent="0.25">
      <c r="A60" s="564" t="s">
        <v>124</v>
      </c>
      <c r="B60" s="564"/>
      <c r="C60" s="564"/>
      <c r="D60" s="564"/>
      <c r="E60" s="564"/>
      <c r="F60" s="564"/>
      <c r="G60" s="564"/>
      <c r="H60" s="564"/>
      <c r="I60" s="564"/>
    </row>
    <row r="61" spans="1:9" ht="18" x14ac:dyDescent="0.25">
      <c r="A61" s="55"/>
      <c r="B61" s="54"/>
      <c r="C61" s="54"/>
      <c r="D61" s="54"/>
      <c r="E61" s="54"/>
      <c r="F61" s="54"/>
      <c r="G61" s="54"/>
      <c r="H61" s="54"/>
      <c r="I61" s="53"/>
    </row>
    <row r="62" spans="1:9" ht="13" x14ac:dyDescent="0.25">
      <c r="A62" s="568" t="s">
        <v>123</v>
      </c>
      <c r="B62" s="568"/>
      <c r="C62" s="568"/>
      <c r="D62" s="568"/>
      <c r="E62" s="568"/>
      <c r="F62" s="568"/>
      <c r="G62" s="568"/>
      <c r="H62" s="568"/>
      <c r="I62" s="568"/>
    </row>
    <row r="63" spans="1:9" ht="14" x14ac:dyDescent="0.25">
      <c r="A63" s="52" t="s">
        <v>76</v>
      </c>
      <c r="B63" s="554" t="s">
        <v>122</v>
      </c>
      <c r="C63" s="554"/>
      <c r="D63" s="554"/>
      <c r="E63" s="554"/>
      <c r="F63" s="554"/>
      <c r="G63" s="554"/>
      <c r="H63" s="226" t="s">
        <v>62</v>
      </c>
      <c r="I63" s="226" t="s">
        <v>16</v>
      </c>
    </row>
    <row r="64" spans="1:9" ht="13" x14ac:dyDescent="0.25">
      <c r="A64" s="50" t="s">
        <v>15</v>
      </c>
      <c r="B64" s="553" t="s">
        <v>121</v>
      </c>
      <c r="C64" s="553"/>
      <c r="D64" s="553"/>
      <c r="E64" s="553"/>
      <c r="F64" s="553"/>
      <c r="G64" s="553"/>
      <c r="H64" s="32">
        <v>0.2</v>
      </c>
      <c r="I64" s="49">
        <f>I36*20%</f>
        <v>142.02200000000002</v>
      </c>
    </row>
    <row r="65" spans="1:9" ht="13" x14ac:dyDescent="0.25">
      <c r="A65" s="50" t="s">
        <v>13</v>
      </c>
      <c r="B65" s="553" t="s">
        <v>120</v>
      </c>
      <c r="C65" s="553"/>
      <c r="D65" s="553"/>
      <c r="E65" s="553"/>
      <c r="F65" s="553"/>
      <c r="G65" s="553"/>
      <c r="H65" s="32">
        <v>1.4999999999999999E-2</v>
      </c>
      <c r="I65" s="49">
        <f>I36*1.5%</f>
        <v>10.65165</v>
      </c>
    </row>
    <row r="66" spans="1:9" ht="13" x14ac:dyDescent="0.25">
      <c r="A66" s="50" t="s">
        <v>12</v>
      </c>
      <c r="B66" s="553" t="s">
        <v>119</v>
      </c>
      <c r="C66" s="553"/>
      <c r="D66" s="553"/>
      <c r="E66" s="553"/>
      <c r="F66" s="553"/>
      <c r="G66" s="553"/>
      <c r="H66" s="32">
        <v>0.01</v>
      </c>
      <c r="I66" s="49">
        <f>I36*1%</f>
        <v>7.1011000000000006</v>
      </c>
    </row>
    <row r="67" spans="1:9" ht="13" x14ac:dyDescent="0.25">
      <c r="A67" s="50" t="s">
        <v>35</v>
      </c>
      <c r="B67" s="553" t="s">
        <v>118</v>
      </c>
      <c r="C67" s="553"/>
      <c r="D67" s="553"/>
      <c r="E67" s="553"/>
      <c r="F67" s="553"/>
      <c r="G67" s="553"/>
      <c r="H67" s="32">
        <v>2E-3</v>
      </c>
      <c r="I67" s="49">
        <f>I36*0.2%</f>
        <v>1.42022</v>
      </c>
    </row>
    <row r="68" spans="1:9" ht="13" x14ac:dyDescent="0.25">
      <c r="A68" s="50" t="s">
        <v>32</v>
      </c>
      <c r="B68" s="553" t="s">
        <v>117</v>
      </c>
      <c r="C68" s="553"/>
      <c r="D68" s="553"/>
      <c r="E68" s="553"/>
      <c r="F68" s="553"/>
      <c r="G68" s="553"/>
      <c r="H68" s="32">
        <v>2.5000000000000001E-2</v>
      </c>
      <c r="I68" s="49">
        <f>I36*2.5%</f>
        <v>17.752750000000002</v>
      </c>
    </row>
    <row r="69" spans="1:9" ht="13" x14ac:dyDescent="0.25">
      <c r="A69" s="50" t="s">
        <v>81</v>
      </c>
      <c r="B69" s="553" t="s">
        <v>116</v>
      </c>
      <c r="C69" s="553"/>
      <c r="D69" s="553"/>
      <c r="E69" s="553"/>
      <c r="F69" s="553"/>
      <c r="G69" s="553"/>
      <c r="H69" s="32">
        <v>0.08</v>
      </c>
      <c r="I69" s="49">
        <f>I36*8%</f>
        <v>56.808800000000005</v>
      </c>
    </row>
    <row r="70" spans="1:9" ht="13" x14ac:dyDescent="0.25">
      <c r="A70" s="50" t="s">
        <v>79</v>
      </c>
      <c r="B70" s="553" t="s">
        <v>115</v>
      </c>
      <c r="C70" s="553"/>
      <c r="D70" s="553"/>
      <c r="E70" s="553"/>
      <c r="F70" s="553"/>
      <c r="G70" s="553"/>
      <c r="H70" s="32">
        <v>0.03</v>
      </c>
      <c r="I70" s="49">
        <f>I36*3%</f>
        <v>21.3033</v>
      </c>
    </row>
    <row r="71" spans="1:9" ht="13" x14ac:dyDescent="0.25">
      <c r="A71" s="50" t="s">
        <v>114</v>
      </c>
      <c r="B71" s="553" t="s">
        <v>113</v>
      </c>
      <c r="C71" s="553"/>
      <c r="D71" s="553"/>
      <c r="E71" s="553"/>
      <c r="F71" s="553"/>
      <c r="G71" s="553"/>
      <c r="H71" s="32">
        <v>6.0000000000000001E-3</v>
      </c>
      <c r="I71" s="49">
        <f>I36*0.6%</f>
        <v>4.2606600000000006</v>
      </c>
    </row>
    <row r="72" spans="1:9" ht="13" x14ac:dyDescent="0.25">
      <c r="A72" s="578" t="s">
        <v>47</v>
      </c>
      <c r="B72" s="578"/>
      <c r="C72" s="578"/>
      <c r="D72" s="578"/>
      <c r="E72" s="578"/>
      <c r="F72" s="578"/>
      <c r="G72" s="578"/>
      <c r="H72" s="32">
        <f>SUM(H64:H71)</f>
        <v>0.3680000000000001</v>
      </c>
      <c r="I72" s="25">
        <f>SUM(I64:I71)</f>
        <v>261.32047999999998</v>
      </c>
    </row>
    <row r="73" spans="1:9" ht="13" x14ac:dyDescent="0.25">
      <c r="A73" s="230"/>
      <c r="B73" s="47"/>
      <c r="C73" s="47"/>
      <c r="D73" s="47"/>
      <c r="E73" s="47"/>
      <c r="F73" s="47"/>
      <c r="G73" s="47"/>
      <c r="H73" s="46"/>
      <c r="I73" s="45"/>
    </row>
    <row r="74" spans="1:9" ht="13" x14ac:dyDescent="0.25">
      <c r="A74" s="553" t="s">
        <v>112</v>
      </c>
      <c r="B74" s="553"/>
      <c r="C74" s="553"/>
      <c r="D74" s="553"/>
      <c r="E74" s="553"/>
      <c r="F74" s="553"/>
      <c r="G74" s="553"/>
      <c r="H74" s="553"/>
      <c r="I74" s="553"/>
    </row>
    <row r="75" spans="1:9" ht="13" x14ac:dyDescent="0.25">
      <c r="A75" s="560"/>
      <c r="B75" s="560"/>
      <c r="C75" s="560"/>
      <c r="D75" s="560"/>
      <c r="E75" s="560"/>
      <c r="F75" s="560"/>
      <c r="G75" s="560"/>
      <c r="H75" s="560"/>
      <c r="I75" s="560"/>
    </row>
    <row r="76" spans="1:9" ht="14" x14ac:dyDescent="0.25">
      <c r="A76" s="554" t="s">
        <v>111</v>
      </c>
      <c r="B76" s="554"/>
      <c r="C76" s="554"/>
      <c r="D76" s="554"/>
      <c r="E76" s="554"/>
      <c r="F76" s="554"/>
      <c r="G76" s="554"/>
      <c r="H76" s="554"/>
      <c r="I76" s="554"/>
    </row>
    <row r="77" spans="1:9" ht="14" x14ac:dyDescent="0.25">
      <c r="A77" s="233" t="s">
        <v>74</v>
      </c>
      <c r="B77" s="554" t="s">
        <v>110</v>
      </c>
      <c r="C77" s="554"/>
      <c r="D77" s="554"/>
      <c r="E77" s="554"/>
      <c r="F77" s="554"/>
      <c r="G77" s="554"/>
      <c r="H77" s="554"/>
      <c r="I77" s="233" t="s">
        <v>16</v>
      </c>
    </row>
    <row r="78" spans="1:9" ht="13" x14ac:dyDescent="0.25">
      <c r="A78" s="227" t="s">
        <v>15</v>
      </c>
      <c r="B78" s="553" t="s">
        <v>109</v>
      </c>
      <c r="C78" s="553"/>
      <c r="D78" s="553"/>
      <c r="E78" s="553"/>
      <c r="F78" s="553"/>
      <c r="G78" s="553"/>
      <c r="H78" s="553"/>
      <c r="I78" s="25">
        <f>I36*8.33%</f>
        <v>59.152163000000002</v>
      </c>
    </row>
    <row r="79" spans="1:9" ht="13" x14ac:dyDescent="0.25">
      <c r="A79" s="227" t="s">
        <v>13</v>
      </c>
      <c r="B79" s="553" t="s">
        <v>108</v>
      </c>
      <c r="C79" s="553"/>
      <c r="D79" s="553"/>
      <c r="E79" s="553"/>
      <c r="F79" s="553"/>
      <c r="G79" s="553"/>
      <c r="H79" s="553"/>
      <c r="I79" s="44">
        <f>I36*2.78%</f>
        <v>19.741057999999999</v>
      </c>
    </row>
    <row r="80" spans="1:9" ht="13" x14ac:dyDescent="0.25">
      <c r="A80" s="578" t="s">
        <v>80</v>
      </c>
      <c r="B80" s="578"/>
      <c r="C80" s="578"/>
      <c r="D80" s="578"/>
      <c r="E80" s="578"/>
      <c r="F80" s="578"/>
      <c r="G80" s="578"/>
      <c r="H80" s="578"/>
      <c r="I80" s="44">
        <f>SUM(I78:I79)</f>
        <v>78.893220999999997</v>
      </c>
    </row>
    <row r="81" spans="1:9" ht="13" x14ac:dyDescent="0.25">
      <c r="A81" s="227" t="s">
        <v>12</v>
      </c>
      <c r="B81" s="553" t="s">
        <v>107</v>
      </c>
      <c r="C81" s="553"/>
      <c r="D81" s="553"/>
      <c r="E81" s="553"/>
      <c r="F81" s="553"/>
      <c r="G81" s="553"/>
      <c r="H81" s="553"/>
      <c r="I81" s="231">
        <f>ROUND(H72*I80,2)</f>
        <v>29.03</v>
      </c>
    </row>
    <row r="82" spans="1:9" ht="13" x14ac:dyDescent="0.25">
      <c r="A82" s="578" t="s">
        <v>47</v>
      </c>
      <c r="B82" s="578"/>
      <c r="C82" s="578"/>
      <c r="D82" s="578"/>
      <c r="E82" s="578"/>
      <c r="F82" s="578"/>
      <c r="G82" s="578"/>
      <c r="H82" s="578"/>
      <c r="I82" s="44">
        <f>SUM(I80:I81)</f>
        <v>107.923221</v>
      </c>
    </row>
    <row r="83" spans="1:9" ht="13" x14ac:dyDescent="0.25">
      <c r="A83" s="580"/>
      <c r="B83" s="580"/>
      <c r="C83" s="580"/>
      <c r="D83" s="580"/>
      <c r="E83" s="580"/>
      <c r="F83" s="580"/>
      <c r="G83" s="580"/>
      <c r="H83" s="580"/>
      <c r="I83" s="580"/>
    </row>
    <row r="84" spans="1:9" ht="14" x14ac:dyDescent="0.25">
      <c r="A84" s="554" t="s">
        <v>106</v>
      </c>
      <c r="B84" s="554"/>
      <c r="C84" s="554"/>
      <c r="D84" s="554"/>
      <c r="E84" s="554"/>
      <c r="F84" s="554"/>
      <c r="G84" s="554"/>
      <c r="H84" s="554"/>
      <c r="I84" s="554"/>
    </row>
    <row r="85" spans="1:9" ht="14" x14ac:dyDescent="0.25">
      <c r="A85" s="233" t="s">
        <v>72</v>
      </c>
      <c r="B85" s="581" t="s">
        <v>105</v>
      </c>
      <c r="C85" s="581"/>
      <c r="D85" s="581"/>
      <c r="E85" s="581"/>
      <c r="F85" s="581"/>
      <c r="G85" s="581"/>
      <c r="H85" s="581"/>
      <c r="I85" s="233" t="s">
        <v>16</v>
      </c>
    </row>
    <row r="86" spans="1:9" ht="13" x14ac:dyDescent="0.25">
      <c r="A86" s="227" t="s">
        <v>15</v>
      </c>
      <c r="B86" s="553" t="s">
        <v>105</v>
      </c>
      <c r="C86" s="553"/>
      <c r="D86" s="553"/>
      <c r="E86" s="553"/>
      <c r="F86" s="553"/>
      <c r="G86" s="553"/>
      <c r="H86" s="553"/>
      <c r="I86" s="71">
        <f xml:space="preserve"> I36*0.07%</f>
        <v>0.4970770000000001</v>
      </c>
    </row>
    <row r="87" spans="1:9" ht="13" x14ac:dyDescent="0.25">
      <c r="A87" s="227" t="s">
        <v>13</v>
      </c>
      <c r="B87" s="553" t="s">
        <v>103</v>
      </c>
      <c r="C87" s="553"/>
      <c r="D87" s="553"/>
      <c r="E87" s="553"/>
      <c r="F87" s="553"/>
      <c r="G87" s="553"/>
      <c r="H87" s="553"/>
      <c r="I87" s="25">
        <f>ROUND(H72*I86,2)</f>
        <v>0.18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25">
        <f>SUM(I86:I87)</f>
        <v>0.67707700000000015</v>
      </c>
    </row>
    <row r="89" spans="1:9" ht="14" x14ac:dyDescent="0.25">
      <c r="A89" s="581" t="s">
        <v>102</v>
      </c>
      <c r="B89" s="581"/>
      <c r="C89" s="581"/>
      <c r="D89" s="581"/>
      <c r="E89" s="581"/>
      <c r="F89" s="581"/>
      <c r="G89" s="581"/>
      <c r="H89" s="581"/>
      <c r="I89" s="581"/>
    </row>
    <row r="90" spans="1:9" ht="14" x14ac:dyDescent="0.25">
      <c r="A90" s="233" t="s">
        <v>70</v>
      </c>
      <c r="B90" s="581" t="s">
        <v>101</v>
      </c>
      <c r="C90" s="581"/>
      <c r="D90" s="581"/>
      <c r="E90" s="581"/>
      <c r="F90" s="581"/>
      <c r="G90" s="581"/>
      <c r="H90" s="581"/>
      <c r="I90" s="233" t="s">
        <v>16</v>
      </c>
    </row>
    <row r="91" spans="1:9" ht="13" x14ac:dyDescent="0.25">
      <c r="A91" s="227" t="s">
        <v>15</v>
      </c>
      <c r="B91" s="577" t="s">
        <v>100</v>
      </c>
      <c r="C91" s="577"/>
      <c r="D91" s="577"/>
      <c r="E91" s="577"/>
      <c r="F91" s="577"/>
      <c r="G91" s="577"/>
      <c r="H91" s="577"/>
      <c r="I91" s="72">
        <f>I36*0.42%</f>
        <v>2.9824619999999999</v>
      </c>
    </row>
    <row r="92" spans="1:9" ht="13" x14ac:dyDescent="0.25">
      <c r="A92" s="227" t="s">
        <v>13</v>
      </c>
      <c r="B92" s="577" t="s">
        <v>99</v>
      </c>
      <c r="C92" s="577"/>
      <c r="D92" s="577"/>
      <c r="E92" s="577"/>
      <c r="F92" s="577"/>
      <c r="G92" s="577"/>
      <c r="H92" s="577"/>
      <c r="I92" s="25">
        <f>I36*0.03%</f>
        <v>0.21303299999999997</v>
      </c>
    </row>
    <row r="93" spans="1:9" ht="13" x14ac:dyDescent="0.25">
      <c r="A93" s="227" t="s">
        <v>98</v>
      </c>
      <c r="B93" s="577" t="s">
        <v>97</v>
      </c>
      <c r="C93" s="577"/>
      <c r="D93" s="577"/>
      <c r="E93" s="577"/>
      <c r="F93" s="577"/>
      <c r="G93" s="577"/>
      <c r="H93" s="577"/>
      <c r="I93" s="25">
        <f>ROUND((0.08*0.4*0.05)*I36,2)</f>
        <v>1.1399999999999999</v>
      </c>
    </row>
    <row r="94" spans="1:9" ht="13" x14ac:dyDescent="0.25">
      <c r="A94" s="227" t="s">
        <v>96</v>
      </c>
      <c r="B94" s="553" t="s">
        <v>95</v>
      </c>
      <c r="C94" s="553"/>
      <c r="D94" s="553"/>
      <c r="E94" s="553"/>
      <c r="F94" s="553"/>
      <c r="G94" s="553"/>
      <c r="H94" s="553"/>
      <c r="I94" s="71">
        <f>ROUND((1*0.08*0.1*0.05)*I36,2)</f>
        <v>0.28000000000000003</v>
      </c>
    </row>
    <row r="95" spans="1:9" ht="13" x14ac:dyDescent="0.25">
      <c r="A95" s="227" t="s">
        <v>35</v>
      </c>
      <c r="B95" s="553" t="s">
        <v>190</v>
      </c>
      <c r="C95" s="553"/>
      <c r="D95" s="553"/>
      <c r="E95" s="553"/>
      <c r="F95" s="553"/>
      <c r="G95" s="553"/>
      <c r="H95" s="553"/>
      <c r="I95" s="25">
        <f xml:space="preserve"> I36*1.94%</f>
        <v>13.776134000000001</v>
      </c>
    </row>
    <row r="96" spans="1:9" ht="13" x14ac:dyDescent="0.25">
      <c r="A96" s="227" t="s">
        <v>32</v>
      </c>
      <c r="B96" s="577" t="s">
        <v>93</v>
      </c>
      <c r="C96" s="577"/>
      <c r="D96" s="577"/>
      <c r="E96" s="577"/>
      <c r="F96" s="577"/>
      <c r="G96" s="577"/>
      <c r="H96" s="577"/>
      <c r="I96" s="25">
        <f>I95*36.8%</f>
        <v>5.0696173120000001</v>
      </c>
    </row>
    <row r="97" spans="1:9" ht="13" x14ac:dyDescent="0.25">
      <c r="A97" s="227" t="s">
        <v>92</v>
      </c>
      <c r="B97" s="577" t="s">
        <v>91</v>
      </c>
      <c r="C97" s="577"/>
      <c r="D97" s="577"/>
      <c r="E97" s="577"/>
      <c r="F97" s="577"/>
      <c r="G97" s="577"/>
      <c r="H97" s="577"/>
      <c r="I97" s="25">
        <f>ROUND(1*0.08*0.4*I36,2)</f>
        <v>22.72</v>
      </c>
    </row>
    <row r="98" spans="1:9" ht="13" x14ac:dyDescent="0.25">
      <c r="A98" s="227" t="s">
        <v>90</v>
      </c>
      <c r="B98" s="553" t="s">
        <v>89</v>
      </c>
      <c r="C98" s="553"/>
      <c r="D98" s="553"/>
      <c r="E98" s="553"/>
      <c r="F98" s="553"/>
      <c r="G98" s="553"/>
      <c r="H98" s="553"/>
      <c r="I98" s="25">
        <f>ROUND(1*0.08*0.1*I36,2)</f>
        <v>5.68</v>
      </c>
    </row>
    <row r="99" spans="1:9" ht="13" x14ac:dyDescent="0.25">
      <c r="A99" s="578" t="s">
        <v>47</v>
      </c>
      <c r="B99" s="578"/>
      <c r="C99" s="578"/>
      <c r="D99" s="578"/>
      <c r="E99" s="578"/>
      <c r="F99" s="578"/>
      <c r="G99" s="578"/>
      <c r="H99" s="578"/>
      <c r="I99" s="25">
        <f>SUM(I91:I98)</f>
        <v>51.861246311999999</v>
      </c>
    </row>
    <row r="100" spans="1:9" ht="14" x14ac:dyDescent="0.25">
      <c r="A100" s="554" t="s">
        <v>88</v>
      </c>
      <c r="B100" s="554"/>
      <c r="C100" s="554"/>
      <c r="D100" s="554"/>
      <c r="E100" s="554"/>
      <c r="F100" s="554"/>
      <c r="G100" s="554"/>
      <c r="H100" s="554"/>
      <c r="I100" s="554"/>
    </row>
    <row r="101" spans="1:9" ht="14" x14ac:dyDescent="0.3">
      <c r="A101" s="41" t="s">
        <v>68</v>
      </c>
      <c r="B101" s="581" t="s">
        <v>87</v>
      </c>
      <c r="C101" s="581"/>
      <c r="D101" s="581"/>
      <c r="E101" s="581"/>
      <c r="F101" s="581"/>
      <c r="G101" s="581"/>
      <c r="H101" s="581"/>
      <c r="I101" s="41" t="s">
        <v>16</v>
      </c>
    </row>
    <row r="102" spans="1:9" ht="13" x14ac:dyDescent="0.3">
      <c r="A102" s="238" t="s">
        <v>15</v>
      </c>
      <c r="B102" s="577" t="s">
        <v>86</v>
      </c>
      <c r="C102" s="577"/>
      <c r="D102" s="577"/>
      <c r="E102" s="577"/>
      <c r="F102" s="577"/>
      <c r="G102" s="577"/>
      <c r="H102" s="577"/>
      <c r="I102" s="25">
        <f>I36*8.33%</f>
        <v>59.152163000000002</v>
      </c>
    </row>
    <row r="103" spans="1:9" ht="13" x14ac:dyDescent="0.3">
      <c r="A103" s="238" t="s">
        <v>13</v>
      </c>
      <c r="B103" s="577" t="s">
        <v>191</v>
      </c>
      <c r="C103" s="577"/>
      <c r="D103" s="577"/>
      <c r="E103" s="577"/>
      <c r="F103" s="577"/>
      <c r="G103" s="577"/>
      <c r="H103" s="577"/>
      <c r="I103" s="40">
        <f>I36*1%</f>
        <v>7.1011000000000006</v>
      </c>
    </row>
    <row r="104" spans="1:9" ht="13" x14ac:dyDescent="0.3">
      <c r="A104" s="238" t="s">
        <v>12</v>
      </c>
      <c r="B104" s="577" t="s">
        <v>180</v>
      </c>
      <c r="C104" s="577"/>
      <c r="D104" s="577"/>
      <c r="E104" s="577"/>
      <c r="F104" s="577"/>
      <c r="G104" s="577"/>
      <c r="H104" s="577"/>
      <c r="I104" s="40">
        <f>I36*0.02%</f>
        <v>0.14202200000000001</v>
      </c>
    </row>
    <row r="105" spans="1:9" ht="13" x14ac:dyDescent="0.3">
      <c r="A105" s="238" t="s">
        <v>35</v>
      </c>
      <c r="B105" s="577" t="s">
        <v>192</v>
      </c>
      <c r="C105" s="577"/>
      <c r="D105" s="577"/>
      <c r="E105" s="577"/>
      <c r="F105" s="577"/>
      <c r="G105" s="577"/>
      <c r="H105" s="577"/>
      <c r="I105" s="40">
        <f>I36*0.05%</f>
        <v>0.35505500000000001</v>
      </c>
    </row>
    <row r="106" spans="1:9" ht="13" x14ac:dyDescent="0.3">
      <c r="A106" s="238" t="s">
        <v>32</v>
      </c>
      <c r="B106" s="577" t="s">
        <v>193</v>
      </c>
      <c r="C106" s="577"/>
      <c r="D106" s="577"/>
      <c r="E106" s="577"/>
      <c r="F106" s="577"/>
      <c r="G106" s="577"/>
      <c r="H106" s="577"/>
      <c r="I106" s="37">
        <f>I36*0.28%</f>
        <v>1.9883080000000004</v>
      </c>
    </row>
    <row r="107" spans="1:9" ht="13" x14ac:dyDescent="0.3">
      <c r="A107" s="238" t="s">
        <v>81</v>
      </c>
      <c r="B107" s="577" t="s">
        <v>65</v>
      </c>
      <c r="C107" s="577"/>
      <c r="D107" s="577"/>
      <c r="E107" s="577"/>
      <c r="F107" s="577"/>
      <c r="G107" s="577"/>
      <c r="H107" s="577"/>
      <c r="I107" s="37"/>
    </row>
    <row r="108" spans="1:9" ht="13" x14ac:dyDescent="0.3">
      <c r="A108" s="578" t="s">
        <v>80</v>
      </c>
      <c r="B108" s="578"/>
      <c r="C108" s="578"/>
      <c r="D108" s="578"/>
      <c r="E108" s="578"/>
      <c r="F108" s="578"/>
      <c r="G108" s="578"/>
      <c r="H108" s="578"/>
      <c r="I108" s="37">
        <f>SUM(I102:I107)</f>
        <v>68.738647999999998</v>
      </c>
    </row>
    <row r="109" spans="1:9" ht="13" x14ac:dyDescent="0.3">
      <c r="A109" s="237" t="s">
        <v>79</v>
      </c>
      <c r="B109" s="577" t="s">
        <v>78</v>
      </c>
      <c r="C109" s="577"/>
      <c r="D109" s="577"/>
      <c r="E109" s="577"/>
      <c r="F109" s="577"/>
      <c r="G109" s="577"/>
      <c r="H109" s="577"/>
      <c r="I109" s="37">
        <f>ROUND(H72*I108,2)</f>
        <v>25.3</v>
      </c>
    </row>
    <row r="110" spans="1:9" ht="13" x14ac:dyDescent="0.25">
      <c r="A110" s="578" t="s">
        <v>47</v>
      </c>
      <c r="B110" s="578"/>
      <c r="C110" s="578"/>
      <c r="D110" s="578"/>
      <c r="E110" s="578"/>
      <c r="F110" s="578"/>
      <c r="G110" s="578"/>
      <c r="H110" s="578"/>
      <c r="I110" s="25">
        <f>SUM(I108:I109)</f>
        <v>94.038647999999995</v>
      </c>
    </row>
    <row r="111" spans="1:9" ht="14" x14ac:dyDescent="0.25">
      <c r="A111" s="581" t="s">
        <v>77</v>
      </c>
      <c r="B111" s="581"/>
      <c r="C111" s="581"/>
      <c r="D111" s="581"/>
      <c r="E111" s="581"/>
      <c r="F111" s="581"/>
      <c r="G111" s="581"/>
      <c r="H111" s="581"/>
      <c r="I111" s="581"/>
    </row>
    <row r="112" spans="1:9" ht="14" x14ac:dyDescent="0.25">
      <c r="A112" s="233">
        <v>4</v>
      </c>
      <c r="B112" s="554" t="s">
        <v>34</v>
      </c>
      <c r="C112" s="554"/>
      <c r="D112" s="554"/>
      <c r="E112" s="554"/>
      <c r="F112" s="554"/>
      <c r="G112" s="554"/>
      <c r="H112" s="554"/>
      <c r="I112" s="233" t="s">
        <v>16</v>
      </c>
    </row>
    <row r="113" spans="1:9" ht="13" x14ac:dyDescent="0.25">
      <c r="A113" s="227" t="s">
        <v>76</v>
      </c>
      <c r="B113" s="553" t="s">
        <v>75</v>
      </c>
      <c r="C113" s="553"/>
      <c r="D113" s="553"/>
      <c r="E113" s="553"/>
      <c r="F113" s="553"/>
      <c r="G113" s="553"/>
      <c r="H113" s="553"/>
      <c r="I113" s="25">
        <f>I72</f>
        <v>261.32047999999998</v>
      </c>
    </row>
    <row r="114" spans="1:9" ht="13" x14ac:dyDescent="0.25">
      <c r="A114" s="227" t="s">
        <v>74</v>
      </c>
      <c r="B114" s="553" t="s">
        <v>73</v>
      </c>
      <c r="C114" s="553"/>
      <c r="D114" s="553"/>
      <c r="E114" s="553"/>
      <c r="F114" s="553"/>
      <c r="G114" s="553"/>
      <c r="H114" s="553"/>
      <c r="I114" s="25">
        <f>I82</f>
        <v>107.923221</v>
      </c>
    </row>
    <row r="115" spans="1:9" ht="13" x14ac:dyDescent="0.25">
      <c r="A115" s="227" t="s">
        <v>72</v>
      </c>
      <c r="B115" s="553" t="s">
        <v>71</v>
      </c>
      <c r="C115" s="553"/>
      <c r="D115" s="553"/>
      <c r="E115" s="553"/>
      <c r="F115" s="553"/>
      <c r="G115" s="553"/>
      <c r="H115" s="553"/>
      <c r="I115" s="25">
        <f>I88</f>
        <v>0.67707700000000015</v>
      </c>
    </row>
    <row r="116" spans="1:9" ht="13" x14ac:dyDescent="0.25">
      <c r="A116" s="227" t="s">
        <v>70</v>
      </c>
      <c r="B116" s="553" t="s">
        <v>69</v>
      </c>
      <c r="C116" s="553"/>
      <c r="D116" s="553"/>
      <c r="E116" s="553"/>
      <c r="F116" s="553"/>
      <c r="G116" s="553"/>
      <c r="H116" s="553"/>
      <c r="I116" s="25">
        <f>I99</f>
        <v>51.861246311999999</v>
      </c>
    </row>
    <row r="117" spans="1:9" ht="13" x14ac:dyDescent="0.25">
      <c r="A117" s="227" t="s">
        <v>68</v>
      </c>
      <c r="B117" s="553" t="s">
        <v>67</v>
      </c>
      <c r="C117" s="553"/>
      <c r="D117" s="553"/>
      <c r="E117" s="553"/>
      <c r="F117" s="553"/>
      <c r="G117" s="553"/>
      <c r="H117" s="553"/>
      <c r="I117" s="25">
        <f>I110</f>
        <v>94.038647999999995</v>
      </c>
    </row>
    <row r="118" spans="1:9" ht="13" x14ac:dyDescent="0.25">
      <c r="A118" s="227" t="s">
        <v>66</v>
      </c>
      <c r="B118" s="553" t="s">
        <v>65</v>
      </c>
      <c r="C118" s="553"/>
      <c r="D118" s="553"/>
      <c r="E118" s="553"/>
      <c r="F118" s="553"/>
      <c r="G118" s="553"/>
      <c r="H118" s="553"/>
      <c r="I118" s="25"/>
    </row>
    <row r="119" spans="1:9" ht="13" x14ac:dyDescent="0.25">
      <c r="A119" s="578" t="s">
        <v>47</v>
      </c>
      <c r="B119" s="578"/>
      <c r="C119" s="578"/>
      <c r="D119" s="578"/>
      <c r="E119" s="578"/>
      <c r="F119" s="578"/>
      <c r="G119" s="578"/>
      <c r="H119" s="578"/>
      <c r="I119" s="25">
        <f>SUM(I113:I118)</f>
        <v>515.82067231199994</v>
      </c>
    </row>
    <row r="120" spans="1:9" ht="13" x14ac:dyDescent="0.25">
      <c r="A120" s="560" t="s">
        <v>64</v>
      </c>
      <c r="B120" s="560"/>
      <c r="C120" s="560"/>
      <c r="D120" s="560"/>
      <c r="E120" s="560"/>
      <c r="F120" s="560"/>
      <c r="G120" s="560"/>
      <c r="H120" s="560"/>
      <c r="I120" s="560"/>
    </row>
    <row r="121" spans="1:9" ht="14" x14ac:dyDescent="0.25">
      <c r="A121" s="233">
        <v>5</v>
      </c>
      <c r="B121" s="581" t="s">
        <v>63</v>
      </c>
      <c r="C121" s="581"/>
      <c r="D121" s="581"/>
      <c r="E121" s="581"/>
      <c r="F121" s="581"/>
      <c r="G121" s="581"/>
      <c r="H121" s="233" t="s">
        <v>62</v>
      </c>
      <c r="I121" s="34" t="s">
        <v>16</v>
      </c>
    </row>
    <row r="122" spans="1:9" ht="13" x14ac:dyDescent="0.25">
      <c r="A122" s="624" t="s">
        <v>61</v>
      </c>
      <c r="B122" s="624"/>
      <c r="C122" s="624"/>
      <c r="D122" s="624"/>
      <c r="E122" s="624"/>
      <c r="F122" s="624"/>
      <c r="G122" s="624"/>
      <c r="H122" s="33" t="s">
        <v>49</v>
      </c>
      <c r="I122" s="23">
        <f>SUM(I36+I48+I58+I119)</f>
        <v>2177.0706723120002</v>
      </c>
    </row>
    <row r="123" spans="1:9" ht="13" x14ac:dyDescent="0.25">
      <c r="A123" s="227" t="s">
        <v>15</v>
      </c>
      <c r="B123" s="574" t="s">
        <v>60</v>
      </c>
      <c r="C123" s="622"/>
      <c r="D123" s="622"/>
      <c r="E123" s="622"/>
      <c r="F123" s="622"/>
      <c r="G123" s="623"/>
      <c r="H123" s="32">
        <v>2.76E-2</v>
      </c>
      <c r="I123" s="25">
        <v>60</v>
      </c>
    </row>
    <row r="124" spans="1:9" ht="13" x14ac:dyDescent="0.25">
      <c r="A124" s="624" t="s">
        <v>59</v>
      </c>
      <c r="B124" s="624"/>
      <c r="C124" s="624"/>
      <c r="D124" s="624"/>
      <c r="E124" s="624"/>
      <c r="F124" s="624"/>
      <c r="G124" s="624"/>
      <c r="H124" s="31" t="s">
        <v>49</v>
      </c>
      <c r="I124" s="23">
        <f>SUM(I36+I48+I58+I119+I123)</f>
        <v>2237.0706723120002</v>
      </c>
    </row>
    <row r="125" spans="1:9" ht="13" x14ac:dyDescent="0.25">
      <c r="A125" s="227" t="s">
        <v>13</v>
      </c>
      <c r="B125" s="574" t="s">
        <v>58</v>
      </c>
      <c r="C125" s="622"/>
      <c r="D125" s="622"/>
      <c r="E125" s="622"/>
      <c r="F125" s="622"/>
      <c r="G125" s="623"/>
      <c r="H125" s="32">
        <v>2.0899999999999998E-2</v>
      </c>
      <c r="I125" s="25">
        <v>46.68</v>
      </c>
    </row>
    <row r="126" spans="1:9" ht="13" x14ac:dyDescent="0.25">
      <c r="A126" s="624" t="s">
        <v>57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SUM(I36+I48+I58+I119+I123+I125)</f>
        <v>2283.750672312</v>
      </c>
    </row>
    <row r="127" spans="1:9" ht="13" x14ac:dyDescent="0.25">
      <c r="A127" s="227" t="s">
        <v>12</v>
      </c>
      <c r="B127" s="577" t="s">
        <v>56</v>
      </c>
      <c r="C127" s="577"/>
      <c r="D127" s="577"/>
      <c r="E127" s="577"/>
      <c r="F127" s="577"/>
      <c r="G127" s="577"/>
      <c r="H127" s="30" t="s">
        <v>49</v>
      </c>
      <c r="I127" s="28"/>
    </row>
    <row r="128" spans="1:9" ht="13" x14ac:dyDescent="0.25">
      <c r="A128" s="227"/>
      <c r="B128" s="577" t="s">
        <v>55</v>
      </c>
      <c r="C128" s="577"/>
      <c r="D128" s="577"/>
      <c r="E128" s="577"/>
      <c r="F128" s="577"/>
      <c r="G128" s="577"/>
      <c r="H128" s="30" t="s">
        <v>49</v>
      </c>
      <c r="I128" s="28" t="s">
        <v>49</v>
      </c>
    </row>
    <row r="129" spans="1:9" ht="13" x14ac:dyDescent="0.25">
      <c r="A129" s="227"/>
      <c r="B129" s="625" t="s">
        <v>263</v>
      </c>
      <c r="C129" s="583"/>
      <c r="D129" s="583"/>
      <c r="E129" s="583"/>
      <c r="F129" s="583"/>
      <c r="G129" s="583"/>
      <c r="H129" s="26">
        <v>0.03</v>
      </c>
      <c r="I129" s="25">
        <f>I152*H129</f>
        <v>75</v>
      </c>
    </row>
    <row r="130" spans="1:9" ht="13" x14ac:dyDescent="0.25">
      <c r="A130" s="227"/>
      <c r="B130" s="625" t="s">
        <v>264</v>
      </c>
      <c r="C130" s="583"/>
      <c r="D130" s="583"/>
      <c r="E130" s="583"/>
      <c r="F130" s="583"/>
      <c r="G130" s="583"/>
      <c r="H130" s="26">
        <v>6.4999999999999997E-3</v>
      </c>
      <c r="I130" s="25">
        <f>I152*H130</f>
        <v>16.25</v>
      </c>
    </row>
    <row r="131" spans="1:9" ht="13" x14ac:dyDescent="0.25">
      <c r="A131" s="227"/>
      <c r="B131" s="582" t="s">
        <v>265</v>
      </c>
      <c r="C131" s="582"/>
      <c r="D131" s="582"/>
      <c r="E131" s="582"/>
      <c r="F131" s="582"/>
      <c r="G131" s="582"/>
      <c r="H131" s="29"/>
      <c r="I131" s="28"/>
    </row>
    <row r="132" spans="1:9" ht="13" x14ac:dyDescent="0.25">
      <c r="A132" s="227"/>
      <c r="B132" s="584" t="s">
        <v>51</v>
      </c>
      <c r="C132" s="584"/>
      <c r="D132" s="584"/>
      <c r="E132" s="584"/>
      <c r="F132" s="584"/>
      <c r="G132" s="584"/>
      <c r="H132" s="29" t="s">
        <v>49</v>
      </c>
      <c r="I132" s="28" t="s">
        <v>49</v>
      </c>
    </row>
    <row r="133" spans="1:9" ht="13" x14ac:dyDescent="0.25">
      <c r="A133" s="227"/>
      <c r="B133" s="573" t="s">
        <v>50</v>
      </c>
      <c r="C133" s="573"/>
      <c r="D133" s="573"/>
      <c r="E133" s="573"/>
      <c r="F133" s="573"/>
      <c r="G133" s="573"/>
      <c r="H133" s="29" t="s">
        <v>49</v>
      </c>
      <c r="I133" s="28" t="s">
        <v>49</v>
      </c>
    </row>
    <row r="134" spans="1:9" ht="13" x14ac:dyDescent="0.25">
      <c r="A134" s="227"/>
      <c r="B134" s="625" t="s">
        <v>228</v>
      </c>
      <c r="C134" s="583"/>
      <c r="D134" s="583"/>
      <c r="E134" s="583"/>
      <c r="F134" s="583"/>
      <c r="G134" s="583"/>
      <c r="H134" s="26">
        <v>0.05</v>
      </c>
      <c r="I134" s="25">
        <f>I152*H134</f>
        <v>125</v>
      </c>
    </row>
    <row r="135" spans="1:9" ht="13" x14ac:dyDescent="0.25">
      <c r="A135" s="578" t="s">
        <v>248</v>
      </c>
      <c r="B135" s="578"/>
      <c r="C135" s="578"/>
      <c r="D135" s="578"/>
      <c r="E135" s="578"/>
      <c r="F135" s="578"/>
      <c r="G135" s="578"/>
      <c r="H135" s="578"/>
      <c r="I135" s="25">
        <f>I137+I123+I125</f>
        <v>322.93</v>
      </c>
    </row>
    <row r="136" spans="1:9" ht="13" x14ac:dyDescent="0.25">
      <c r="A136" s="578"/>
      <c r="B136" s="578"/>
      <c r="C136" s="578"/>
      <c r="D136" s="578"/>
      <c r="E136" s="578"/>
      <c r="F136" s="578"/>
      <c r="G136" s="578"/>
      <c r="H136" s="578"/>
      <c r="I136" s="578"/>
    </row>
    <row r="137" spans="1:9" ht="13" x14ac:dyDescent="0.25">
      <c r="A137" s="589" t="s">
        <v>46</v>
      </c>
      <c r="B137" s="589"/>
      <c r="C137" s="589"/>
      <c r="D137" s="589"/>
      <c r="E137" s="589"/>
      <c r="F137" s="589"/>
      <c r="G137" s="589"/>
      <c r="H137" s="24">
        <f>SUM(H129:H134)</f>
        <v>8.6499999999999994E-2</v>
      </c>
      <c r="I137" s="23">
        <f>SUM(I129:I134)</f>
        <v>216.25</v>
      </c>
    </row>
    <row r="138" spans="1:9" x14ac:dyDescent="0.25">
      <c r="A138" s="590" t="s">
        <v>45</v>
      </c>
      <c r="B138" s="590"/>
      <c r="C138" s="591" t="s">
        <v>44</v>
      </c>
      <c r="D138" s="591"/>
      <c r="E138" s="591"/>
      <c r="F138" s="591"/>
      <c r="G138" s="591"/>
      <c r="H138" s="591"/>
      <c r="I138" s="591"/>
    </row>
    <row r="139" spans="1:9" x14ac:dyDescent="0.25">
      <c r="A139" s="590"/>
      <c r="B139" s="590"/>
      <c r="C139" s="592" t="s">
        <v>43</v>
      </c>
      <c r="D139" s="592"/>
      <c r="E139" s="592"/>
      <c r="F139" s="592"/>
      <c r="G139" s="592"/>
      <c r="H139" s="592"/>
      <c r="I139" s="592"/>
    </row>
    <row r="140" spans="1:9" x14ac:dyDescent="0.25">
      <c r="A140" s="590"/>
      <c r="B140" s="590"/>
      <c r="C140" s="593" t="s">
        <v>42</v>
      </c>
      <c r="D140" s="593"/>
      <c r="E140" s="593"/>
      <c r="F140" s="593"/>
      <c r="G140" s="593"/>
      <c r="H140" s="593"/>
      <c r="I140" s="593"/>
    </row>
    <row r="141" spans="1:9" x14ac:dyDescent="0.25">
      <c r="A141" s="585"/>
      <c r="B141" s="585"/>
      <c r="C141" s="585"/>
      <c r="D141" s="585"/>
      <c r="E141" s="585"/>
      <c r="F141" s="585"/>
      <c r="G141" s="585"/>
      <c r="H141" s="585"/>
      <c r="I141" s="585"/>
    </row>
    <row r="142" spans="1:9" ht="13" x14ac:dyDescent="0.25">
      <c r="A142" s="553" t="s">
        <v>41</v>
      </c>
      <c r="B142" s="553"/>
      <c r="C142" s="553"/>
      <c r="D142" s="553"/>
      <c r="E142" s="553"/>
      <c r="F142" s="553"/>
      <c r="G142" s="553"/>
      <c r="H142" s="553"/>
      <c r="I142" s="553"/>
    </row>
    <row r="143" spans="1:9" ht="13" x14ac:dyDescent="0.25">
      <c r="A143" s="578"/>
      <c r="B143" s="578"/>
      <c r="C143" s="578"/>
      <c r="D143" s="578"/>
      <c r="E143" s="578"/>
      <c r="F143" s="578"/>
      <c r="G143" s="578"/>
      <c r="H143" s="578"/>
      <c r="I143" s="578"/>
    </row>
    <row r="144" spans="1:9" ht="15.5" x14ac:dyDescent="0.25">
      <c r="A144" s="586" t="s">
        <v>40</v>
      </c>
      <c r="B144" s="586"/>
      <c r="C144" s="586"/>
      <c r="D144" s="586"/>
      <c r="E144" s="586"/>
      <c r="F144" s="586"/>
      <c r="G144" s="586"/>
      <c r="H144" s="586"/>
      <c r="I144" s="586"/>
    </row>
    <row r="145" spans="1:9" ht="14" x14ac:dyDescent="0.25">
      <c r="A145" s="587" t="s">
        <v>39</v>
      </c>
      <c r="B145" s="587"/>
      <c r="C145" s="587"/>
      <c r="D145" s="587"/>
      <c r="E145" s="587"/>
      <c r="F145" s="587"/>
      <c r="G145" s="587"/>
      <c r="H145" s="587"/>
      <c r="I145" s="232" t="s">
        <v>16</v>
      </c>
    </row>
    <row r="146" spans="1:9" ht="13" x14ac:dyDescent="0.25">
      <c r="A146" s="234" t="s">
        <v>15</v>
      </c>
      <c r="B146" s="588" t="s">
        <v>38</v>
      </c>
      <c r="C146" s="588"/>
      <c r="D146" s="588"/>
      <c r="E146" s="588"/>
      <c r="F146" s="588"/>
      <c r="G146" s="588"/>
      <c r="H146" s="588"/>
      <c r="I146" s="20">
        <f>I36</f>
        <v>710.11</v>
      </c>
    </row>
    <row r="147" spans="1:9" ht="13" x14ac:dyDescent="0.25">
      <c r="A147" s="234" t="s">
        <v>13</v>
      </c>
      <c r="B147" s="588" t="s">
        <v>37</v>
      </c>
      <c r="C147" s="588"/>
      <c r="D147" s="588"/>
      <c r="E147" s="588"/>
      <c r="F147" s="588"/>
      <c r="G147" s="588"/>
      <c r="H147" s="588"/>
      <c r="I147" s="20">
        <f>I48</f>
        <v>292.48</v>
      </c>
    </row>
    <row r="148" spans="1:9" ht="13" x14ac:dyDescent="0.25">
      <c r="A148" s="234" t="s">
        <v>12</v>
      </c>
      <c r="B148" s="588" t="s">
        <v>36</v>
      </c>
      <c r="C148" s="588"/>
      <c r="D148" s="588"/>
      <c r="E148" s="588"/>
      <c r="F148" s="588"/>
      <c r="G148" s="588"/>
      <c r="H148" s="588"/>
      <c r="I148" s="20">
        <f>I58</f>
        <v>658.66</v>
      </c>
    </row>
    <row r="149" spans="1:9" ht="13" x14ac:dyDescent="0.25">
      <c r="A149" s="234" t="s">
        <v>35</v>
      </c>
      <c r="B149" s="588" t="s">
        <v>34</v>
      </c>
      <c r="C149" s="588"/>
      <c r="D149" s="588"/>
      <c r="E149" s="588"/>
      <c r="F149" s="588"/>
      <c r="G149" s="588"/>
      <c r="H149" s="588"/>
      <c r="I149" s="20">
        <f>I119</f>
        <v>515.82067231199994</v>
      </c>
    </row>
    <row r="150" spans="1:9" ht="13" x14ac:dyDescent="0.25">
      <c r="A150" s="598" t="s">
        <v>33</v>
      </c>
      <c r="B150" s="598"/>
      <c r="C150" s="598"/>
      <c r="D150" s="598"/>
      <c r="E150" s="598"/>
      <c r="F150" s="598"/>
      <c r="G150" s="598"/>
      <c r="H150" s="598"/>
      <c r="I150" s="20">
        <f>SUM(I146:I149)</f>
        <v>2177.0706723120002</v>
      </c>
    </row>
    <row r="151" spans="1:9" ht="13" x14ac:dyDescent="0.25">
      <c r="A151" s="21" t="s">
        <v>32</v>
      </c>
      <c r="B151" s="588" t="s">
        <v>31</v>
      </c>
      <c r="C151" s="588"/>
      <c r="D151" s="588"/>
      <c r="E151" s="588"/>
      <c r="F151" s="588"/>
      <c r="G151" s="588"/>
      <c r="H151" s="588"/>
      <c r="I151" s="20">
        <f>I135</f>
        <v>322.93</v>
      </c>
    </row>
    <row r="152" spans="1:9" ht="13" x14ac:dyDescent="0.25">
      <c r="A152" s="598" t="s">
        <v>30</v>
      </c>
      <c r="B152" s="598"/>
      <c r="C152" s="598"/>
      <c r="D152" s="598"/>
      <c r="E152" s="598"/>
      <c r="F152" s="598"/>
      <c r="G152" s="598"/>
      <c r="H152" s="598"/>
      <c r="I152" s="20">
        <v>2500</v>
      </c>
    </row>
    <row r="153" spans="1:9" ht="14.5" x14ac:dyDescent="0.25">
      <c r="A153" s="594" t="s">
        <v>29</v>
      </c>
      <c r="B153" s="594"/>
      <c r="C153" s="594"/>
      <c r="D153" s="594"/>
      <c r="E153" s="594"/>
      <c r="F153" s="594"/>
      <c r="G153" s="594"/>
      <c r="H153" s="594"/>
      <c r="I153" s="594"/>
    </row>
    <row r="154" spans="1:9" ht="15.5" x14ac:dyDescent="0.25">
      <c r="A154" s="586" t="s">
        <v>28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69" x14ac:dyDescent="0.25">
      <c r="A155" s="595" t="s">
        <v>27</v>
      </c>
      <c r="B155" s="595"/>
      <c r="C155" s="580" t="s">
        <v>26</v>
      </c>
      <c r="D155" s="580"/>
      <c r="E155" s="19" t="s">
        <v>25</v>
      </c>
      <c r="F155" s="580" t="s">
        <v>24</v>
      </c>
      <c r="G155" s="580"/>
      <c r="H155" s="232" t="s">
        <v>23</v>
      </c>
      <c r="I155" s="232" t="s">
        <v>22</v>
      </c>
    </row>
    <row r="156" spans="1:9" x14ac:dyDescent="0.25">
      <c r="A156" s="621" t="s">
        <v>241</v>
      </c>
      <c r="B156" s="596"/>
      <c r="C156" s="619">
        <v>2500</v>
      </c>
      <c r="D156" s="597"/>
      <c r="E156" s="18">
        <v>1</v>
      </c>
      <c r="F156" s="619">
        <v>2500</v>
      </c>
      <c r="G156" s="597"/>
      <c r="H156" s="16">
        <v>1</v>
      </c>
      <c r="I156" s="235">
        <v>2500</v>
      </c>
    </row>
    <row r="157" spans="1:9" ht="13" x14ac:dyDescent="0.25">
      <c r="A157" s="603" t="s">
        <v>20</v>
      </c>
      <c r="B157" s="603"/>
      <c r="C157" s="603"/>
      <c r="D157" s="603"/>
      <c r="E157" s="603"/>
      <c r="F157" s="603"/>
      <c r="G157" s="603"/>
      <c r="H157" s="603"/>
      <c r="I157" s="235">
        <v>2500</v>
      </c>
    </row>
    <row r="158" spans="1:9" ht="15.5" x14ac:dyDescent="0.25">
      <c r="A158" s="586" t="s">
        <v>19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15.5" x14ac:dyDescent="0.25">
      <c r="A159" s="586" t="s">
        <v>18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13" x14ac:dyDescent="0.25">
      <c r="A160" s="580" t="s">
        <v>17</v>
      </c>
      <c r="B160" s="580"/>
      <c r="C160" s="580"/>
      <c r="D160" s="580"/>
      <c r="E160" s="580"/>
      <c r="F160" s="580"/>
      <c r="G160" s="580"/>
      <c r="H160" s="580"/>
      <c r="I160" s="232" t="s">
        <v>16</v>
      </c>
    </row>
    <row r="161" spans="1:9" x14ac:dyDescent="0.25">
      <c r="A161" s="236" t="s">
        <v>15</v>
      </c>
      <c r="B161" s="583" t="s">
        <v>14</v>
      </c>
      <c r="C161" s="583"/>
      <c r="D161" s="583"/>
      <c r="E161" s="583"/>
      <c r="F161" s="583"/>
      <c r="G161" s="583"/>
      <c r="H161" s="583"/>
      <c r="I161" s="16"/>
    </row>
    <row r="162" spans="1:9" x14ac:dyDescent="0.25">
      <c r="A162" s="236" t="s">
        <v>13</v>
      </c>
      <c r="B162" s="583" t="s">
        <v>9</v>
      </c>
      <c r="C162" s="583"/>
      <c r="D162" s="583"/>
      <c r="E162" s="583"/>
      <c r="F162" s="583"/>
      <c r="G162" s="583"/>
      <c r="H162" s="583"/>
      <c r="I162" s="235">
        <v>2500</v>
      </c>
    </row>
    <row r="163" spans="1:9" x14ac:dyDescent="0.25">
      <c r="A163" s="236" t="s">
        <v>12</v>
      </c>
      <c r="B163" s="583" t="s">
        <v>11</v>
      </c>
      <c r="C163" s="583"/>
      <c r="D163" s="583"/>
      <c r="E163" s="583"/>
      <c r="F163" s="583"/>
      <c r="G163" s="583"/>
      <c r="H163" s="583"/>
      <c r="I163" s="235"/>
    </row>
    <row r="164" spans="1:9" x14ac:dyDescent="0.25">
      <c r="A164" s="599"/>
      <c r="B164" s="599"/>
      <c r="C164" s="599"/>
      <c r="D164" s="599"/>
      <c r="E164" s="599"/>
      <c r="F164" s="599"/>
      <c r="G164" s="599"/>
      <c r="H164" s="599"/>
      <c r="I164" s="599"/>
    </row>
    <row r="165" spans="1:9" x14ac:dyDescent="0.25">
      <c r="A165" s="596" t="s">
        <v>10</v>
      </c>
      <c r="B165" s="596"/>
      <c r="C165" s="596"/>
      <c r="D165" s="596"/>
      <c r="E165" s="596"/>
      <c r="F165" s="596"/>
      <c r="G165" s="596"/>
      <c r="H165" s="596"/>
      <c r="I165" s="596"/>
    </row>
    <row r="166" spans="1:9" ht="13" x14ac:dyDescent="0.3">
      <c r="A166" s="13"/>
      <c r="B166" s="13"/>
      <c r="C166" s="13"/>
      <c r="D166" s="13"/>
      <c r="E166" s="13"/>
      <c r="F166" s="13"/>
      <c r="G166" s="13"/>
      <c r="H166" s="12"/>
      <c r="I166" s="12"/>
    </row>
    <row r="167" spans="1:9" ht="13" x14ac:dyDescent="0.3">
      <c r="A167" s="600"/>
      <c r="B167" s="600"/>
      <c r="C167" s="600"/>
      <c r="D167" s="600"/>
      <c r="E167" s="600"/>
      <c r="F167" s="600"/>
      <c r="G167" s="600"/>
      <c r="H167" s="600"/>
      <c r="I167" s="600"/>
    </row>
    <row r="168" spans="1:9" ht="18" x14ac:dyDescent="0.25">
      <c r="A168" s="601" t="s">
        <v>9</v>
      </c>
      <c r="B168" s="601"/>
      <c r="C168" s="601"/>
      <c r="D168" s="601"/>
      <c r="E168" s="601"/>
      <c r="F168" s="601"/>
      <c r="G168" s="602">
        <v>2500</v>
      </c>
      <c r="H168" s="602"/>
      <c r="I168" s="602"/>
    </row>
    <row r="169" spans="1:9" ht="18" x14ac:dyDescent="0.4">
      <c r="A169" s="607"/>
      <c r="B169" s="607"/>
      <c r="C169" s="607"/>
      <c r="D169" s="607"/>
      <c r="E169" s="607"/>
      <c r="F169" s="607"/>
      <c r="G169" s="607"/>
      <c r="H169" s="607"/>
      <c r="I169" s="607"/>
    </row>
    <row r="170" spans="1:9" ht="18" x14ac:dyDescent="0.25">
      <c r="A170" s="601" t="s">
        <v>8</v>
      </c>
      <c r="B170" s="601"/>
      <c r="C170" s="601"/>
      <c r="D170" s="601"/>
      <c r="E170" s="601"/>
      <c r="F170" s="601"/>
      <c r="G170" s="608">
        <v>12</v>
      </c>
      <c r="H170" s="608"/>
      <c r="I170" s="608"/>
    </row>
    <row r="171" spans="1:9" ht="18" x14ac:dyDescent="0.25">
      <c r="A171" s="609"/>
      <c r="B171" s="609"/>
      <c r="C171" s="609"/>
      <c r="D171" s="609"/>
      <c r="E171" s="609"/>
      <c r="F171" s="609"/>
      <c r="G171" s="609"/>
      <c r="H171" s="609"/>
      <c r="I171" s="609"/>
    </row>
    <row r="172" spans="1:9" ht="18" x14ac:dyDescent="0.25">
      <c r="A172" s="610" t="s">
        <v>7</v>
      </c>
      <c r="B172" s="610"/>
      <c r="C172" s="610"/>
      <c r="D172" s="610"/>
      <c r="E172" s="610"/>
      <c r="F172" s="610"/>
      <c r="G172" s="611">
        <v>30000</v>
      </c>
      <c r="H172" s="611"/>
      <c r="I172" s="611"/>
    </row>
  </sheetData>
  <mergeCells count="182">
    <mergeCell ref="A9:I9"/>
    <mergeCell ref="A11:I11"/>
    <mergeCell ref="B12:G12"/>
    <mergeCell ref="H12:I12"/>
    <mergeCell ref="B13:G13"/>
    <mergeCell ref="H13:I13"/>
    <mergeCell ref="A5:I5"/>
    <mergeCell ref="A6:I6"/>
    <mergeCell ref="A7:E7"/>
    <mergeCell ref="F7:I7"/>
    <mergeCell ref="A8:E8"/>
    <mergeCell ref="F8:I8"/>
    <mergeCell ref="A18:I18"/>
    <mergeCell ref="B19:G19"/>
    <mergeCell ref="H19:I19"/>
    <mergeCell ref="B20:G20"/>
    <mergeCell ref="H20:I20"/>
    <mergeCell ref="B21:G21"/>
    <mergeCell ref="H21:I21"/>
    <mergeCell ref="B14:G14"/>
    <mergeCell ref="H14:I14"/>
    <mergeCell ref="B15:G15"/>
    <mergeCell ref="H15:I15"/>
    <mergeCell ref="A16:I16"/>
    <mergeCell ref="A17:I17"/>
    <mergeCell ref="B27:G27"/>
    <mergeCell ref="B28:H28"/>
    <mergeCell ref="B29:G29"/>
    <mergeCell ref="B30:G30"/>
    <mergeCell ref="B31:H31"/>
    <mergeCell ref="B32:H32"/>
    <mergeCell ref="B22:G22"/>
    <mergeCell ref="H22:I22"/>
    <mergeCell ref="A23:I23"/>
    <mergeCell ref="A24:I24"/>
    <mergeCell ref="A25:I25"/>
    <mergeCell ref="A26:I26"/>
    <mergeCell ref="B39:H39"/>
    <mergeCell ref="B40:G40"/>
    <mergeCell ref="B41:G41"/>
    <mergeCell ref="B42:H42"/>
    <mergeCell ref="B43:G43"/>
    <mergeCell ref="B44:H44"/>
    <mergeCell ref="B33:H33"/>
    <mergeCell ref="B34:H34"/>
    <mergeCell ref="B35:H35"/>
    <mergeCell ref="A36:H36"/>
    <mergeCell ref="A37:I37"/>
    <mergeCell ref="B38:H38"/>
    <mergeCell ref="A51:I51"/>
    <mergeCell ref="A52:I52"/>
    <mergeCell ref="B53:H53"/>
    <mergeCell ref="B54:H54"/>
    <mergeCell ref="B55:H55"/>
    <mergeCell ref="B56:H56"/>
    <mergeCell ref="B45:H45"/>
    <mergeCell ref="B46:H46"/>
    <mergeCell ref="B47:H47"/>
    <mergeCell ref="B48:H48"/>
    <mergeCell ref="A49:I49"/>
    <mergeCell ref="A50:I50"/>
    <mergeCell ref="B64:G64"/>
    <mergeCell ref="B65:G65"/>
    <mergeCell ref="B66:G66"/>
    <mergeCell ref="B67:G67"/>
    <mergeCell ref="B68:G68"/>
    <mergeCell ref="B69:G69"/>
    <mergeCell ref="B57:H57"/>
    <mergeCell ref="A58:H58"/>
    <mergeCell ref="A59:I59"/>
    <mergeCell ref="A60:I60"/>
    <mergeCell ref="A62:I62"/>
    <mergeCell ref="B63:G63"/>
    <mergeCell ref="B77:H77"/>
    <mergeCell ref="B78:H78"/>
    <mergeCell ref="B79:H79"/>
    <mergeCell ref="A80:H80"/>
    <mergeCell ref="B81:H81"/>
    <mergeCell ref="A82:H82"/>
    <mergeCell ref="B70:G70"/>
    <mergeCell ref="B71:G71"/>
    <mergeCell ref="A72:G72"/>
    <mergeCell ref="A74:I74"/>
    <mergeCell ref="A75:I75"/>
    <mergeCell ref="A76:I76"/>
    <mergeCell ref="A89:I89"/>
    <mergeCell ref="B90:H90"/>
    <mergeCell ref="B91:H91"/>
    <mergeCell ref="B92:H92"/>
    <mergeCell ref="B93:H93"/>
    <mergeCell ref="B94:H94"/>
    <mergeCell ref="A83:I83"/>
    <mergeCell ref="A84:I84"/>
    <mergeCell ref="B85:H85"/>
    <mergeCell ref="B86:H86"/>
    <mergeCell ref="B87:H87"/>
    <mergeCell ref="A88:H88"/>
    <mergeCell ref="B101:H101"/>
    <mergeCell ref="B102:H102"/>
    <mergeCell ref="B103:H103"/>
    <mergeCell ref="B104:H104"/>
    <mergeCell ref="B105:H105"/>
    <mergeCell ref="B106:H106"/>
    <mergeCell ref="B95:H95"/>
    <mergeCell ref="B96:H96"/>
    <mergeCell ref="B97:H97"/>
    <mergeCell ref="B98:H98"/>
    <mergeCell ref="A99:H99"/>
    <mergeCell ref="A100:I100"/>
    <mergeCell ref="B113:H113"/>
    <mergeCell ref="B114:H114"/>
    <mergeCell ref="B115:H115"/>
    <mergeCell ref="B116:H116"/>
    <mergeCell ref="B117:H117"/>
    <mergeCell ref="B118:H118"/>
    <mergeCell ref="B107:H107"/>
    <mergeCell ref="A108:H108"/>
    <mergeCell ref="B109:H109"/>
    <mergeCell ref="A110:H110"/>
    <mergeCell ref="A111:I111"/>
    <mergeCell ref="B112:H112"/>
    <mergeCell ref="B125:G125"/>
    <mergeCell ref="A126:G126"/>
    <mergeCell ref="B127:G127"/>
    <mergeCell ref="B128:G128"/>
    <mergeCell ref="B129:G129"/>
    <mergeCell ref="B130:G130"/>
    <mergeCell ref="A119:H119"/>
    <mergeCell ref="A120:I120"/>
    <mergeCell ref="B121:G121"/>
    <mergeCell ref="A122:G122"/>
    <mergeCell ref="B123:G123"/>
    <mergeCell ref="A124:G124"/>
    <mergeCell ref="A137:G137"/>
    <mergeCell ref="A138:B140"/>
    <mergeCell ref="C138:I138"/>
    <mergeCell ref="C139:I139"/>
    <mergeCell ref="C140:I140"/>
    <mergeCell ref="A141:I141"/>
    <mergeCell ref="B131:G131"/>
    <mergeCell ref="B132:G132"/>
    <mergeCell ref="B133:G133"/>
    <mergeCell ref="B134:G134"/>
    <mergeCell ref="A135:H135"/>
    <mergeCell ref="A136:I136"/>
    <mergeCell ref="B148:H148"/>
    <mergeCell ref="B149:H149"/>
    <mergeCell ref="A150:H150"/>
    <mergeCell ref="B151:H151"/>
    <mergeCell ref="A152:H152"/>
    <mergeCell ref="A153:I153"/>
    <mergeCell ref="A142:I142"/>
    <mergeCell ref="A143:I143"/>
    <mergeCell ref="A144:I144"/>
    <mergeCell ref="A145:H145"/>
    <mergeCell ref="B146:H146"/>
    <mergeCell ref="B147:H147"/>
    <mergeCell ref="A157:H157"/>
    <mergeCell ref="A158:I158"/>
    <mergeCell ref="A159:I159"/>
    <mergeCell ref="A160:H160"/>
    <mergeCell ref="B161:H161"/>
    <mergeCell ref="B162:H162"/>
    <mergeCell ref="A154:I154"/>
    <mergeCell ref="A155:B155"/>
    <mergeCell ref="C155:D155"/>
    <mergeCell ref="F155:G155"/>
    <mergeCell ref="A156:B156"/>
    <mergeCell ref="C156:D156"/>
    <mergeCell ref="F156:G156"/>
    <mergeCell ref="A169:I169"/>
    <mergeCell ref="A170:F170"/>
    <mergeCell ref="G170:I170"/>
    <mergeCell ref="A171:I171"/>
    <mergeCell ref="A172:F172"/>
    <mergeCell ref="G172:I172"/>
    <mergeCell ref="B163:H163"/>
    <mergeCell ref="A164:I164"/>
    <mergeCell ref="A165:I165"/>
    <mergeCell ref="A167:I167"/>
    <mergeCell ref="A168:F168"/>
    <mergeCell ref="G168:I168"/>
  </mergeCells>
  <pageMargins left="0.511811024" right="0.511811024" top="0.78740157499999996" bottom="0.78740157499999996" header="0.31496062000000002" footer="0.3149606200000000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26"/>
  <sheetViews>
    <sheetView workbookViewId="0">
      <selection sqref="A1:F26"/>
    </sheetView>
  </sheetViews>
  <sheetFormatPr defaultRowHeight="12.5" x14ac:dyDescent="0.25"/>
  <cols>
    <col min="6" max="6" width="13" customWidth="1"/>
  </cols>
  <sheetData>
    <row r="1" spans="1:6" ht="13" thickBot="1" x14ac:dyDescent="0.3">
      <c r="A1" s="638" t="s">
        <v>273</v>
      </c>
      <c r="B1" s="639"/>
      <c r="C1" s="642" t="s">
        <v>274</v>
      </c>
      <c r="D1" s="644" t="s">
        <v>275</v>
      </c>
      <c r="E1" s="646" t="s">
        <v>276</v>
      </c>
      <c r="F1" s="647"/>
    </row>
    <row r="2" spans="1:6" ht="13" thickBot="1" x14ac:dyDescent="0.3">
      <c r="A2" s="640"/>
      <c r="B2" s="641"/>
      <c r="C2" s="643"/>
      <c r="D2" s="645"/>
      <c r="E2" s="239" t="s">
        <v>277</v>
      </c>
      <c r="F2" s="240" t="s">
        <v>278</v>
      </c>
    </row>
    <row r="3" spans="1:6" ht="13" thickBot="1" x14ac:dyDescent="0.3">
      <c r="A3" s="648" t="s">
        <v>279</v>
      </c>
      <c r="B3" s="649"/>
      <c r="C3" s="241" t="s">
        <v>280</v>
      </c>
      <c r="D3" s="242">
        <v>2</v>
      </c>
      <c r="E3" s="243">
        <v>2.2000000000000002</v>
      </c>
      <c r="F3" s="244">
        <v>4.8</v>
      </c>
    </row>
    <row r="4" spans="1:6" ht="13" thickBot="1" x14ac:dyDescent="0.3">
      <c r="A4" s="636" t="s">
        <v>281</v>
      </c>
      <c r="B4" s="637"/>
      <c r="C4" s="241" t="s">
        <v>282</v>
      </c>
      <c r="D4" s="245">
        <v>16</v>
      </c>
      <c r="E4" s="244">
        <v>1.5</v>
      </c>
      <c r="F4" s="244">
        <f t="shared" ref="F4:F25" si="0">E4*D4</f>
        <v>24</v>
      </c>
    </row>
    <row r="5" spans="1:6" ht="13" thickBot="1" x14ac:dyDescent="0.3">
      <c r="A5" s="627" t="s">
        <v>283</v>
      </c>
      <c r="B5" s="628"/>
      <c r="C5" s="241" t="s">
        <v>284</v>
      </c>
      <c r="D5" s="245">
        <v>29</v>
      </c>
      <c r="E5" s="246">
        <v>8</v>
      </c>
      <c r="F5" s="244">
        <f t="shared" si="0"/>
        <v>232</v>
      </c>
    </row>
    <row r="6" spans="1:6" ht="13" thickBot="1" x14ac:dyDescent="0.3">
      <c r="A6" s="627" t="s">
        <v>285</v>
      </c>
      <c r="B6" s="628"/>
      <c r="C6" s="241" t="s">
        <v>286</v>
      </c>
      <c r="D6" s="245">
        <v>1</v>
      </c>
      <c r="E6" s="246">
        <v>1</v>
      </c>
      <c r="F6" s="244">
        <f t="shared" si="0"/>
        <v>1</v>
      </c>
    </row>
    <row r="7" spans="1:6" ht="13" thickBot="1" x14ac:dyDescent="0.3">
      <c r="A7" s="627" t="s">
        <v>287</v>
      </c>
      <c r="B7" s="628"/>
      <c r="C7" s="241" t="s">
        <v>286</v>
      </c>
      <c r="D7" s="245">
        <v>1</v>
      </c>
      <c r="E7" s="246">
        <v>2.8</v>
      </c>
      <c r="F7" s="244">
        <f t="shared" si="0"/>
        <v>2.8</v>
      </c>
    </row>
    <row r="8" spans="1:6" ht="13" thickBot="1" x14ac:dyDescent="0.3">
      <c r="A8" s="627" t="s">
        <v>288</v>
      </c>
      <c r="B8" s="628"/>
      <c r="C8" s="241" t="s">
        <v>289</v>
      </c>
      <c r="D8" s="245">
        <v>10</v>
      </c>
      <c r="E8" s="246">
        <v>5.9</v>
      </c>
      <c r="F8" s="244">
        <f t="shared" si="0"/>
        <v>59</v>
      </c>
    </row>
    <row r="9" spans="1:6" ht="13" thickBot="1" x14ac:dyDescent="0.3">
      <c r="A9" s="632" t="s">
        <v>290</v>
      </c>
      <c r="B9" s="633"/>
      <c r="C9" s="241" t="s">
        <v>291</v>
      </c>
      <c r="D9" s="245">
        <v>13</v>
      </c>
      <c r="E9" s="244">
        <v>5.8</v>
      </c>
      <c r="F9" s="244">
        <v>75.400000000000006</v>
      </c>
    </row>
    <row r="10" spans="1:6" ht="13" thickBot="1" x14ac:dyDescent="0.3">
      <c r="A10" s="634" t="s">
        <v>292</v>
      </c>
      <c r="B10" s="635"/>
      <c r="C10" s="241" t="s">
        <v>280</v>
      </c>
      <c r="D10" s="245">
        <v>1</v>
      </c>
      <c r="E10" s="244">
        <v>2.59</v>
      </c>
      <c r="F10" s="244">
        <f t="shared" si="0"/>
        <v>2.59</v>
      </c>
    </row>
    <row r="11" spans="1:6" ht="13" thickBot="1" x14ac:dyDescent="0.3">
      <c r="A11" s="632" t="s">
        <v>293</v>
      </c>
      <c r="B11" s="633"/>
      <c r="C11" s="241" t="s">
        <v>294</v>
      </c>
      <c r="D11" s="245">
        <v>6</v>
      </c>
      <c r="E11" s="244">
        <v>2.5</v>
      </c>
      <c r="F11" s="244">
        <f t="shared" si="0"/>
        <v>15</v>
      </c>
    </row>
    <row r="12" spans="1:6" ht="13" thickBot="1" x14ac:dyDescent="0.3">
      <c r="A12" s="632" t="s">
        <v>295</v>
      </c>
      <c r="B12" s="633"/>
      <c r="C12" s="241" t="s">
        <v>294</v>
      </c>
      <c r="D12" s="245">
        <v>37</v>
      </c>
      <c r="E12" s="244">
        <v>1.55</v>
      </c>
      <c r="F12" s="244">
        <f t="shared" si="0"/>
        <v>57.35</v>
      </c>
    </row>
    <row r="13" spans="1:6" ht="13" thickBot="1" x14ac:dyDescent="0.3">
      <c r="A13" s="627" t="s">
        <v>296</v>
      </c>
      <c r="B13" s="628"/>
      <c r="C13" s="241" t="s">
        <v>280</v>
      </c>
      <c r="D13" s="245">
        <v>1</v>
      </c>
      <c r="E13" s="246">
        <v>1</v>
      </c>
      <c r="F13" s="244">
        <f t="shared" si="0"/>
        <v>1</v>
      </c>
    </row>
    <row r="14" spans="1:6" ht="13" thickBot="1" x14ac:dyDescent="0.3">
      <c r="A14" s="627" t="s">
        <v>297</v>
      </c>
      <c r="B14" s="628"/>
      <c r="C14" s="241" t="s">
        <v>280</v>
      </c>
      <c r="D14" s="245">
        <v>2</v>
      </c>
      <c r="E14" s="246">
        <v>0.68</v>
      </c>
      <c r="F14" s="244">
        <f t="shared" si="0"/>
        <v>1.36</v>
      </c>
    </row>
    <row r="15" spans="1:6" ht="13" thickBot="1" x14ac:dyDescent="0.3">
      <c r="A15" s="627" t="s">
        <v>298</v>
      </c>
      <c r="B15" s="628"/>
      <c r="C15" s="241" t="s">
        <v>299</v>
      </c>
      <c r="D15" s="245">
        <v>1</v>
      </c>
      <c r="E15" s="246">
        <v>2.5</v>
      </c>
      <c r="F15" s="244">
        <f t="shared" si="0"/>
        <v>2.5</v>
      </c>
    </row>
    <row r="16" spans="1:6" ht="13" thickBot="1" x14ac:dyDescent="0.3">
      <c r="A16" s="627" t="s">
        <v>300</v>
      </c>
      <c r="B16" s="628"/>
      <c r="C16" s="241" t="s">
        <v>301</v>
      </c>
      <c r="D16" s="245">
        <v>1</v>
      </c>
      <c r="E16" s="246">
        <v>0.75</v>
      </c>
      <c r="F16" s="244">
        <f t="shared" si="0"/>
        <v>0.75</v>
      </c>
    </row>
    <row r="17" spans="1:6" ht="13" thickBot="1" x14ac:dyDescent="0.3">
      <c r="A17" s="627" t="s">
        <v>302</v>
      </c>
      <c r="B17" s="628"/>
      <c r="C17" s="241" t="s">
        <v>280</v>
      </c>
      <c r="D17" s="245">
        <v>1</v>
      </c>
      <c r="E17" s="246">
        <v>0.5</v>
      </c>
      <c r="F17" s="244">
        <f t="shared" si="0"/>
        <v>0.5</v>
      </c>
    </row>
    <row r="18" spans="1:6" ht="13" thickBot="1" x14ac:dyDescent="0.3">
      <c r="A18" s="627" t="s">
        <v>303</v>
      </c>
      <c r="B18" s="628"/>
      <c r="C18" s="241" t="s">
        <v>280</v>
      </c>
      <c r="D18" s="245">
        <v>1</v>
      </c>
      <c r="E18" s="246">
        <v>4</v>
      </c>
      <c r="F18" s="244">
        <f t="shared" si="0"/>
        <v>4</v>
      </c>
    </row>
    <row r="19" spans="1:6" ht="13" thickBot="1" x14ac:dyDescent="0.3">
      <c r="A19" s="627" t="s">
        <v>304</v>
      </c>
      <c r="B19" s="628"/>
      <c r="C19" s="241" t="s">
        <v>280</v>
      </c>
      <c r="D19" s="245">
        <v>1</v>
      </c>
      <c r="E19" s="246">
        <v>2.5</v>
      </c>
      <c r="F19" s="244">
        <f t="shared" si="0"/>
        <v>2.5</v>
      </c>
    </row>
    <row r="20" spans="1:6" ht="13" thickBot="1" x14ac:dyDescent="0.3">
      <c r="A20" s="627" t="s">
        <v>305</v>
      </c>
      <c r="B20" s="628"/>
      <c r="C20" s="241" t="s">
        <v>280</v>
      </c>
      <c r="D20" s="245">
        <v>1</v>
      </c>
      <c r="E20" s="246">
        <v>1.5</v>
      </c>
      <c r="F20" s="244">
        <f t="shared" si="0"/>
        <v>1.5</v>
      </c>
    </row>
    <row r="21" spans="1:6" ht="13" thickBot="1" x14ac:dyDescent="0.3">
      <c r="A21" s="627" t="s">
        <v>306</v>
      </c>
      <c r="B21" s="628"/>
      <c r="C21" s="241" t="s">
        <v>280</v>
      </c>
      <c r="D21" s="245">
        <v>2</v>
      </c>
      <c r="E21" s="246">
        <v>2</v>
      </c>
      <c r="F21" s="244">
        <f t="shared" si="0"/>
        <v>4</v>
      </c>
    </row>
    <row r="22" spans="1:6" ht="13" thickBot="1" x14ac:dyDescent="0.3">
      <c r="A22" s="627" t="s">
        <v>307</v>
      </c>
      <c r="B22" s="628"/>
      <c r="C22" s="241" t="s">
        <v>280</v>
      </c>
      <c r="D22" s="245">
        <v>2</v>
      </c>
      <c r="E22" s="246">
        <v>0.5</v>
      </c>
      <c r="F22" s="244">
        <f t="shared" si="0"/>
        <v>1</v>
      </c>
    </row>
    <row r="23" spans="1:6" ht="13" thickBot="1" x14ac:dyDescent="0.3">
      <c r="A23" s="627" t="s">
        <v>308</v>
      </c>
      <c r="B23" s="628"/>
      <c r="C23" s="241" t="s">
        <v>282</v>
      </c>
      <c r="D23" s="245">
        <v>1</v>
      </c>
      <c r="E23" s="246">
        <v>4.75</v>
      </c>
      <c r="F23" s="244">
        <f t="shared" si="0"/>
        <v>4.75</v>
      </c>
    </row>
    <row r="24" spans="1:6" ht="21" thickBot="1" x14ac:dyDescent="0.3">
      <c r="A24" s="627" t="s">
        <v>309</v>
      </c>
      <c r="B24" s="628"/>
      <c r="C24" s="241" t="s">
        <v>280</v>
      </c>
      <c r="D24" s="245" t="s">
        <v>335</v>
      </c>
      <c r="E24" s="246">
        <v>15.01</v>
      </c>
      <c r="F24" s="244">
        <v>15.01</v>
      </c>
    </row>
    <row r="25" spans="1:6" ht="13" thickBot="1" x14ac:dyDescent="0.3">
      <c r="A25" s="627" t="s">
        <v>310</v>
      </c>
      <c r="B25" s="628"/>
      <c r="C25" s="241" t="s">
        <v>280</v>
      </c>
      <c r="D25" s="245">
        <v>1</v>
      </c>
      <c r="E25" s="246">
        <v>1.85</v>
      </c>
      <c r="F25" s="244">
        <f t="shared" si="0"/>
        <v>1.85</v>
      </c>
    </row>
    <row r="26" spans="1:6" ht="13" thickBot="1" x14ac:dyDescent="0.3">
      <c r="A26" s="629" t="s">
        <v>278</v>
      </c>
      <c r="B26" s="630"/>
      <c r="C26" s="630"/>
      <c r="D26" s="630"/>
      <c r="E26" s="631"/>
      <c r="F26" s="247">
        <f>SUM(F3:F25)</f>
        <v>514.66000000000008</v>
      </c>
    </row>
  </sheetData>
  <mergeCells count="28">
    <mergeCell ref="A4:B4"/>
    <mergeCell ref="A1:B2"/>
    <mergeCell ref="C1:C2"/>
    <mergeCell ref="D1:D2"/>
    <mergeCell ref="E1:F1"/>
    <mergeCell ref="A3:B3"/>
    <mergeCell ref="A16:B16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23:B23"/>
    <mergeCell ref="A24:B24"/>
    <mergeCell ref="A25:B25"/>
    <mergeCell ref="A26:E26"/>
    <mergeCell ref="A17:B17"/>
    <mergeCell ref="A18:B18"/>
    <mergeCell ref="A19:B19"/>
    <mergeCell ref="A20:B20"/>
    <mergeCell ref="A21:B21"/>
    <mergeCell ref="A22:B2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180"/>
  <sheetViews>
    <sheetView topLeftCell="A153" workbookViewId="0">
      <selection activeCell="A5" sqref="A5:E5"/>
    </sheetView>
  </sheetViews>
  <sheetFormatPr defaultRowHeight="12.5" x14ac:dyDescent="0.25"/>
  <cols>
    <col min="7" max="7" width="37.1796875" customWidth="1"/>
    <col min="8" max="8" width="32.81640625" customWidth="1"/>
    <col min="9" max="9" width="23" customWidth="1"/>
  </cols>
  <sheetData>
    <row r="2" spans="1:9" ht="23" x14ac:dyDescent="0.25">
      <c r="A2" s="557" t="s">
        <v>178</v>
      </c>
      <c r="B2" s="557"/>
      <c r="C2" s="557"/>
      <c r="D2" s="557"/>
      <c r="E2" s="557"/>
      <c r="F2" s="557"/>
      <c r="G2" s="557"/>
      <c r="H2" s="557"/>
      <c r="I2" s="557"/>
    </row>
    <row r="3" spans="1:9" ht="23" x14ac:dyDescent="0.25">
      <c r="A3" s="558"/>
      <c r="B3" s="558"/>
      <c r="C3" s="558"/>
      <c r="D3" s="558"/>
      <c r="E3" s="558"/>
      <c r="F3" s="558"/>
      <c r="G3" s="558"/>
      <c r="H3" s="558"/>
      <c r="I3" s="558"/>
    </row>
    <row r="4" spans="1:9" ht="13" x14ac:dyDescent="0.25">
      <c r="A4" s="553" t="s">
        <v>182</v>
      </c>
      <c r="B4" s="553"/>
      <c r="C4" s="553"/>
      <c r="D4" s="553"/>
      <c r="E4" s="553"/>
      <c r="F4" s="556"/>
      <c r="G4" s="556"/>
      <c r="H4" s="556"/>
      <c r="I4" s="556"/>
    </row>
    <row r="5" spans="1:9" ht="13" x14ac:dyDescent="0.25">
      <c r="A5" s="553" t="s">
        <v>175</v>
      </c>
      <c r="B5" s="553"/>
      <c r="C5" s="553"/>
      <c r="D5" s="553"/>
      <c r="E5" s="553"/>
      <c r="F5" s="556"/>
      <c r="G5" s="556"/>
      <c r="H5" s="556"/>
      <c r="I5" s="556"/>
    </row>
    <row r="6" spans="1:9" ht="13" x14ac:dyDescent="0.25">
      <c r="A6" s="553" t="s">
        <v>181</v>
      </c>
      <c r="B6" s="553"/>
      <c r="C6" s="553"/>
      <c r="D6" s="553"/>
      <c r="E6" s="553"/>
      <c r="F6" s="553"/>
      <c r="G6" s="553"/>
      <c r="H6" s="553"/>
      <c r="I6" s="553"/>
    </row>
    <row r="7" spans="1:9" ht="13" x14ac:dyDescent="0.25">
      <c r="A7" s="81"/>
      <c r="B7" s="85"/>
      <c r="C7" s="85"/>
      <c r="D7" s="85"/>
      <c r="E7" s="85"/>
      <c r="F7" s="85"/>
      <c r="G7" s="85"/>
      <c r="H7" s="85"/>
      <c r="I7" s="85"/>
    </row>
    <row r="8" spans="1:9" ht="14" x14ac:dyDescent="0.25">
      <c r="A8" s="554" t="s">
        <v>172</v>
      </c>
      <c r="B8" s="554"/>
      <c r="C8" s="554"/>
      <c r="D8" s="554"/>
      <c r="E8" s="554"/>
      <c r="F8" s="554"/>
      <c r="G8" s="554"/>
      <c r="H8" s="554"/>
      <c r="I8" s="554"/>
    </row>
    <row r="9" spans="1:9" ht="13" x14ac:dyDescent="0.25">
      <c r="A9" s="75" t="s">
        <v>15</v>
      </c>
      <c r="B9" s="553" t="s">
        <v>171</v>
      </c>
      <c r="C9" s="553"/>
      <c r="D9" s="553"/>
      <c r="E9" s="553"/>
      <c r="F9" s="553"/>
      <c r="G9" s="553"/>
      <c r="H9" s="555">
        <v>40807</v>
      </c>
      <c r="I9" s="555"/>
    </row>
    <row r="10" spans="1:9" ht="13" x14ac:dyDescent="0.25">
      <c r="A10" s="75" t="s">
        <v>13</v>
      </c>
      <c r="B10" s="553" t="s">
        <v>169</v>
      </c>
      <c r="C10" s="553"/>
      <c r="D10" s="553"/>
      <c r="E10" s="553"/>
      <c r="F10" s="553"/>
      <c r="G10" s="553"/>
      <c r="H10" s="556" t="s">
        <v>183</v>
      </c>
      <c r="I10" s="556"/>
    </row>
    <row r="11" spans="1:9" ht="13" x14ac:dyDescent="0.25">
      <c r="A11" s="75" t="s">
        <v>12</v>
      </c>
      <c r="B11" s="553" t="s">
        <v>167</v>
      </c>
      <c r="C11" s="553"/>
      <c r="D11" s="553"/>
      <c r="E11" s="553"/>
      <c r="F11" s="553"/>
      <c r="G11" s="553"/>
      <c r="H11" s="556" t="s">
        <v>184</v>
      </c>
      <c r="I11" s="556"/>
    </row>
    <row r="12" spans="1:9" ht="13" x14ac:dyDescent="0.25">
      <c r="A12" s="75" t="s">
        <v>35</v>
      </c>
      <c r="B12" s="553" t="s">
        <v>165</v>
      </c>
      <c r="C12" s="553"/>
      <c r="D12" s="553"/>
      <c r="E12" s="553"/>
      <c r="F12" s="553"/>
      <c r="G12" s="553"/>
      <c r="H12" s="556">
        <v>12</v>
      </c>
      <c r="I12" s="556"/>
    </row>
    <row r="13" spans="1:9" ht="13" x14ac:dyDescent="0.25">
      <c r="A13" s="560"/>
      <c r="B13" s="560"/>
      <c r="C13" s="560"/>
      <c r="D13" s="560"/>
      <c r="E13" s="560"/>
      <c r="F13" s="560"/>
      <c r="G13" s="560"/>
      <c r="H13" s="560"/>
      <c r="I13" s="560"/>
    </row>
    <row r="14" spans="1:9" ht="14" x14ac:dyDescent="0.25">
      <c r="A14" s="554" t="s">
        <v>164</v>
      </c>
      <c r="B14" s="554"/>
      <c r="C14" s="554"/>
      <c r="D14" s="554"/>
      <c r="E14" s="554"/>
      <c r="F14" s="554"/>
      <c r="G14" s="554"/>
      <c r="H14" s="554"/>
      <c r="I14" s="554"/>
    </row>
    <row r="15" spans="1:9" ht="14" x14ac:dyDescent="0.25">
      <c r="A15" s="554" t="s">
        <v>163</v>
      </c>
      <c r="B15" s="554"/>
      <c r="C15" s="554"/>
      <c r="D15" s="554"/>
      <c r="E15" s="554"/>
      <c r="F15" s="554"/>
      <c r="G15" s="554"/>
      <c r="H15" s="554"/>
      <c r="I15" s="554"/>
    </row>
    <row r="16" spans="1:9" ht="13" x14ac:dyDescent="0.25">
      <c r="A16" s="75">
        <v>1</v>
      </c>
      <c r="B16" s="553" t="s">
        <v>162</v>
      </c>
      <c r="C16" s="553"/>
      <c r="D16" s="553"/>
      <c r="E16" s="553"/>
      <c r="F16" s="553"/>
      <c r="G16" s="553"/>
      <c r="H16" s="565" t="s">
        <v>185</v>
      </c>
      <c r="I16" s="565"/>
    </row>
    <row r="17" spans="1:9" ht="13" x14ac:dyDescent="0.25">
      <c r="A17" s="75">
        <v>2</v>
      </c>
      <c r="B17" s="553" t="s">
        <v>161</v>
      </c>
      <c r="C17" s="553"/>
      <c r="D17" s="553"/>
      <c r="E17" s="553"/>
      <c r="F17" s="553"/>
      <c r="G17" s="553"/>
      <c r="H17" s="565">
        <v>646.65</v>
      </c>
      <c r="I17" s="565"/>
    </row>
    <row r="18" spans="1:9" ht="14" x14ac:dyDescent="0.25">
      <c r="A18" s="75">
        <v>3</v>
      </c>
      <c r="B18" s="553" t="s">
        <v>160</v>
      </c>
      <c r="C18" s="553"/>
      <c r="D18" s="553"/>
      <c r="E18" s="553"/>
      <c r="F18" s="553"/>
      <c r="G18" s="553"/>
      <c r="H18" s="561" t="s">
        <v>185</v>
      </c>
      <c r="I18" s="561"/>
    </row>
    <row r="19" spans="1:9" ht="13" x14ac:dyDescent="0.25">
      <c r="A19" s="75">
        <v>4</v>
      </c>
      <c r="B19" s="553" t="s">
        <v>159</v>
      </c>
      <c r="C19" s="553"/>
      <c r="D19" s="553"/>
      <c r="E19" s="553"/>
      <c r="F19" s="553"/>
      <c r="G19" s="553"/>
      <c r="H19" s="562" t="s">
        <v>158</v>
      </c>
      <c r="I19" s="562"/>
    </row>
    <row r="20" spans="1:9" x14ac:dyDescent="0.25">
      <c r="A20" s="563"/>
      <c r="B20" s="563"/>
      <c r="C20" s="563"/>
      <c r="D20" s="563"/>
      <c r="E20" s="563"/>
      <c r="F20" s="563"/>
      <c r="G20" s="563"/>
      <c r="H20" s="563"/>
      <c r="I20" s="563"/>
    </row>
    <row r="21" spans="1:9" x14ac:dyDescent="0.25">
      <c r="A21" s="564" t="s">
        <v>157</v>
      </c>
      <c r="B21" s="564"/>
      <c r="C21" s="564"/>
      <c r="D21" s="564"/>
      <c r="E21" s="564"/>
      <c r="F21" s="564"/>
      <c r="G21" s="564"/>
      <c r="H21" s="564"/>
      <c r="I21" s="564"/>
    </row>
    <row r="22" spans="1:9" ht="13" x14ac:dyDescent="0.3">
      <c r="A22" s="567"/>
      <c r="B22" s="567"/>
      <c r="C22" s="567"/>
      <c r="D22" s="567"/>
      <c r="E22" s="567"/>
      <c r="F22" s="567"/>
      <c r="G22" s="567"/>
      <c r="H22" s="567"/>
      <c r="I22" s="567"/>
    </row>
    <row r="23" spans="1:9" ht="13" x14ac:dyDescent="0.25">
      <c r="A23" s="568" t="s">
        <v>156</v>
      </c>
      <c r="B23" s="568"/>
      <c r="C23" s="568"/>
      <c r="D23" s="568"/>
      <c r="E23" s="568"/>
      <c r="F23" s="568"/>
      <c r="G23" s="568"/>
      <c r="H23" s="568"/>
      <c r="I23" s="568"/>
    </row>
    <row r="24" spans="1:9" ht="14" x14ac:dyDescent="0.25">
      <c r="A24" s="63">
        <v>1</v>
      </c>
      <c r="B24" s="569" t="s">
        <v>155</v>
      </c>
      <c r="C24" s="569"/>
      <c r="D24" s="569"/>
      <c r="E24" s="569"/>
      <c r="F24" s="569"/>
      <c r="G24" s="569"/>
      <c r="H24" s="64" t="s">
        <v>62</v>
      </c>
      <c r="I24" s="63" t="s">
        <v>154</v>
      </c>
    </row>
    <row r="25" spans="1:9" ht="13" x14ac:dyDescent="0.25">
      <c r="A25" s="75" t="s">
        <v>15</v>
      </c>
      <c r="B25" s="553" t="s">
        <v>186</v>
      </c>
      <c r="C25" s="553"/>
      <c r="D25" s="553"/>
      <c r="E25" s="553"/>
      <c r="F25" s="553"/>
      <c r="G25" s="553"/>
      <c r="H25" s="553"/>
      <c r="I25" s="60">
        <v>646.65</v>
      </c>
    </row>
    <row r="26" spans="1:9" ht="13" x14ac:dyDescent="0.25">
      <c r="A26" s="75" t="s">
        <v>13</v>
      </c>
      <c r="B26" s="570" t="s">
        <v>152</v>
      </c>
      <c r="C26" s="570"/>
      <c r="D26" s="570"/>
      <c r="E26" s="570"/>
      <c r="F26" s="570"/>
      <c r="G26" s="570"/>
      <c r="H26" s="30">
        <v>0.2</v>
      </c>
      <c r="I26" s="60">
        <v>129.33000000000001</v>
      </c>
    </row>
    <row r="27" spans="1:9" ht="13" x14ac:dyDescent="0.25">
      <c r="A27" s="75" t="s">
        <v>12</v>
      </c>
      <c r="B27" s="571" t="s">
        <v>151</v>
      </c>
      <c r="C27" s="571"/>
      <c r="D27" s="571"/>
      <c r="E27" s="571"/>
      <c r="F27" s="571"/>
      <c r="G27" s="571"/>
      <c r="H27" s="61">
        <v>0</v>
      </c>
      <c r="I27" s="60">
        <f>ROUND(H27*I25,2)</f>
        <v>0</v>
      </c>
    </row>
    <row r="28" spans="1:9" ht="13" x14ac:dyDescent="0.25">
      <c r="A28" s="75" t="s">
        <v>35</v>
      </c>
      <c r="B28" s="553" t="s">
        <v>150</v>
      </c>
      <c r="C28" s="553"/>
      <c r="D28" s="553"/>
      <c r="E28" s="553"/>
      <c r="F28" s="553"/>
      <c r="G28" s="553"/>
      <c r="H28" s="553"/>
      <c r="I28" s="60"/>
    </row>
    <row r="29" spans="1:9" ht="13" x14ac:dyDescent="0.25">
      <c r="A29" s="75" t="s">
        <v>32</v>
      </c>
      <c r="B29" s="553" t="s">
        <v>149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75" t="s">
        <v>81</v>
      </c>
      <c r="B30" s="553" t="s">
        <v>148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75" t="s">
        <v>79</v>
      </c>
      <c r="B31" s="553" t="s">
        <v>147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75" t="s">
        <v>114</v>
      </c>
      <c r="B32" s="553" t="s">
        <v>145</v>
      </c>
      <c r="C32" s="553"/>
      <c r="D32" s="553"/>
      <c r="E32" s="553"/>
      <c r="F32" s="553"/>
      <c r="G32" s="553"/>
      <c r="H32" s="553"/>
      <c r="I32" s="60"/>
    </row>
    <row r="33" spans="1:9" ht="14" x14ac:dyDescent="0.25">
      <c r="A33" s="566" t="s">
        <v>144</v>
      </c>
      <c r="B33" s="566"/>
      <c r="C33" s="566"/>
      <c r="D33" s="566"/>
      <c r="E33" s="566"/>
      <c r="F33" s="566"/>
      <c r="G33" s="566"/>
      <c r="H33" s="566"/>
      <c r="I33" s="59">
        <f>SUM(I25:I32)</f>
        <v>775.98</v>
      </c>
    </row>
    <row r="34" spans="1:9" ht="13" x14ac:dyDescent="0.25">
      <c r="A34" s="560" t="s">
        <v>143</v>
      </c>
      <c r="B34" s="560"/>
      <c r="C34" s="560"/>
      <c r="D34" s="560"/>
      <c r="E34" s="560"/>
      <c r="F34" s="560"/>
      <c r="G34" s="560"/>
      <c r="H34" s="560"/>
      <c r="I34" s="560"/>
    </row>
    <row r="35" spans="1:9" ht="14" x14ac:dyDescent="0.25">
      <c r="A35" s="83">
        <v>2</v>
      </c>
      <c r="B35" s="554" t="s">
        <v>142</v>
      </c>
      <c r="C35" s="554"/>
      <c r="D35" s="554"/>
      <c r="E35" s="554"/>
      <c r="F35" s="554"/>
      <c r="G35" s="554"/>
      <c r="H35" s="554"/>
      <c r="I35" s="84" t="s">
        <v>16</v>
      </c>
    </row>
    <row r="36" spans="1:9" ht="13" x14ac:dyDescent="0.25">
      <c r="A36" s="76" t="s">
        <v>15</v>
      </c>
      <c r="B36" s="573"/>
      <c r="C36" s="573"/>
      <c r="D36" s="573"/>
      <c r="E36" s="573"/>
      <c r="F36" s="573"/>
      <c r="G36" s="573"/>
      <c r="H36" s="573"/>
      <c r="I36" s="25">
        <v>78.7</v>
      </c>
    </row>
    <row r="37" spans="1:9" ht="13" x14ac:dyDescent="0.25">
      <c r="A37" s="76"/>
      <c r="B37" s="572" t="s">
        <v>140</v>
      </c>
      <c r="C37" s="572"/>
      <c r="D37" s="572"/>
      <c r="E37" s="572"/>
      <c r="F37" s="572"/>
      <c r="G37" s="572"/>
      <c r="H37" s="57">
        <v>2.35</v>
      </c>
      <c r="I37" s="28" t="s">
        <v>49</v>
      </c>
    </row>
    <row r="38" spans="1:9" ht="13" x14ac:dyDescent="0.25">
      <c r="A38" s="76"/>
      <c r="B38" s="576" t="s">
        <v>195</v>
      </c>
      <c r="C38" s="576"/>
      <c r="D38" s="576"/>
      <c r="E38" s="576"/>
      <c r="F38" s="576"/>
      <c r="G38" s="576"/>
      <c r="H38" s="58"/>
      <c r="I38" s="28"/>
    </row>
    <row r="39" spans="1:9" ht="13" x14ac:dyDescent="0.25">
      <c r="A39" s="76" t="s">
        <v>13</v>
      </c>
      <c r="B39" s="573" t="s">
        <v>188</v>
      </c>
      <c r="C39" s="573"/>
      <c r="D39" s="573"/>
      <c r="E39" s="573"/>
      <c r="F39" s="573"/>
      <c r="G39" s="573"/>
      <c r="H39" s="573"/>
      <c r="I39" s="25">
        <v>114.4</v>
      </c>
    </row>
    <row r="40" spans="1:9" ht="13" x14ac:dyDescent="0.25">
      <c r="A40" s="76"/>
      <c r="B40" s="572" t="s">
        <v>196</v>
      </c>
      <c r="C40" s="572"/>
      <c r="D40" s="572"/>
      <c r="E40" s="572"/>
      <c r="F40" s="572"/>
      <c r="G40" s="572"/>
      <c r="H40" s="57">
        <v>6.5</v>
      </c>
      <c r="I40" s="28" t="s">
        <v>49</v>
      </c>
    </row>
    <row r="41" spans="1:9" ht="13" x14ac:dyDescent="0.25">
      <c r="A41" s="76" t="s">
        <v>12</v>
      </c>
      <c r="B41" s="573" t="s">
        <v>136</v>
      </c>
      <c r="C41" s="573"/>
      <c r="D41" s="573"/>
      <c r="E41" s="573"/>
      <c r="F41" s="573"/>
      <c r="G41" s="573"/>
      <c r="H41" s="573"/>
      <c r="I41" s="25"/>
    </row>
    <row r="42" spans="1:9" ht="13" x14ac:dyDescent="0.25">
      <c r="A42" s="76" t="s">
        <v>35</v>
      </c>
      <c r="B42" s="574" t="s">
        <v>135</v>
      </c>
      <c r="C42" s="574"/>
      <c r="D42" s="574"/>
      <c r="E42" s="574"/>
      <c r="F42" s="574"/>
      <c r="G42" s="574"/>
      <c r="H42" s="574"/>
      <c r="I42" s="20">
        <v>0</v>
      </c>
    </row>
    <row r="43" spans="1:9" ht="13" x14ac:dyDescent="0.25">
      <c r="A43" s="76" t="s">
        <v>32</v>
      </c>
      <c r="B43" s="574" t="s">
        <v>134</v>
      </c>
      <c r="C43" s="574"/>
      <c r="D43" s="574"/>
      <c r="E43" s="574"/>
      <c r="F43" s="574"/>
      <c r="G43" s="574"/>
      <c r="H43" s="574"/>
      <c r="I43" s="25">
        <v>5</v>
      </c>
    </row>
    <row r="44" spans="1:9" ht="13" x14ac:dyDescent="0.25">
      <c r="A44" s="76" t="s">
        <v>81</v>
      </c>
      <c r="B44" s="574" t="s">
        <v>65</v>
      </c>
      <c r="C44" s="574"/>
      <c r="D44" s="574"/>
      <c r="E44" s="574"/>
      <c r="F44" s="574"/>
      <c r="G44" s="574"/>
      <c r="H44" s="574"/>
      <c r="I44" s="20">
        <v>0</v>
      </c>
    </row>
    <row r="45" spans="1:9" ht="13" x14ac:dyDescent="0.25">
      <c r="A45" s="87"/>
      <c r="B45" s="575" t="s">
        <v>133</v>
      </c>
      <c r="C45" s="575"/>
      <c r="D45" s="575"/>
      <c r="E45" s="575"/>
      <c r="F45" s="575"/>
      <c r="G45" s="575"/>
      <c r="H45" s="575"/>
      <c r="I45" s="25">
        <f>SUM(I36:I44)</f>
        <v>198.10000000000002</v>
      </c>
    </row>
    <row r="46" spans="1:9" ht="13" x14ac:dyDescent="0.25">
      <c r="A46" s="560"/>
      <c r="B46" s="560"/>
      <c r="C46" s="560"/>
      <c r="D46" s="560"/>
      <c r="E46" s="560"/>
      <c r="F46" s="560"/>
      <c r="G46" s="560"/>
      <c r="H46" s="560"/>
      <c r="I46" s="560"/>
    </row>
    <row r="47" spans="1:9" ht="13" x14ac:dyDescent="0.25">
      <c r="A47" s="580" t="s">
        <v>132</v>
      </c>
      <c r="B47" s="580"/>
      <c r="C47" s="580"/>
      <c r="D47" s="580"/>
      <c r="E47" s="580"/>
      <c r="F47" s="580"/>
      <c r="G47" s="580"/>
      <c r="H47" s="580"/>
      <c r="I47" s="580"/>
    </row>
    <row r="48" spans="1:9" ht="13" x14ac:dyDescent="0.25">
      <c r="A48" s="580"/>
      <c r="B48" s="580"/>
      <c r="C48" s="580"/>
      <c r="D48" s="580"/>
      <c r="E48" s="580"/>
      <c r="F48" s="580"/>
      <c r="G48" s="580"/>
      <c r="H48" s="580"/>
      <c r="I48" s="580"/>
    </row>
    <row r="49" spans="1:9" ht="13" x14ac:dyDescent="0.25">
      <c r="A49" s="580" t="s">
        <v>131</v>
      </c>
      <c r="B49" s="580"/>
      <c r="C49" s="580"/>
      <c r="D49" s="580"/>
      <c r="E49" s="580"/>
      <c r="F49" s="580"/>
      <c r="G49" s="580"/>
      <c r="H49" s="580"/>
      <c r="I49" s="580"/>
    </row>
    <row r="50" spans="1:9" ht="14" x14ac:dyDescent="0.25">
      <c r="A50" s="83">
        <v>3</v>
      </c>
      <c r="B50" s="554" t="s">
        <v>130</v>
      </c>
      <c r="C50" s="554"/>
      <c r="D50" s="554"/>
      <c r="E50" s="554"/>
      <c r="F50" s="554"/>
      <c r="G50" s="554"/>
      <c r="H50" s="554"/>
      <c r="I50" s="83" t="s">
        <v>16</v>
      </c>
    </row>
    <row r="51" spans="1:9" ht="13" x14ac:dyDescent="0.25">
      <c r="A51" s="76" t="s">
        <v>15</v>
      </c>
      <c r="B51" s="553" t="s">
        <v>129</v>
      </c>
      <c r="C51" s="553"/>
      <c r="D51" s="553"/>
      <c r="E51" s="553"/>
      <c r="F51" s="553"/>
      <c r="G51" s="553"/>
      <c r="H51" s="553"/>
      <c r="I51" s="25">
        <v>10</v>
      </c>
    </row>
    <row r="52" spans="1:9" ht="13" x14ac:dyDescent="0.25">
      <c r="A52" s="76" t="s">
        <v>13</v>
      </c>
      <c r="B52" s="553" t="s">
        <v>128</v>
      </c>
      <c r="C52" s="553"/>
      <c r="D52" s="553"/>
      <c r="E52" s="553"/>
      <c r="F52" s="553"/>
      <c r="G52" s="553"/>
      <c r="H52" s="553"/>
      <c r="I52" s="20" t="s">
        <v>126</v>
      </c>
    </row>
    <row r="53" spans="1:9" ht="13" x14ac:dyDescent="0.25">
      <c r="A53" s="76" t="s">
        <v>12</v>
      </c>
      <c r="B53" s="577" t="s">
        <v>127</v>
      </c>
      <c r="C53" s="577"/>
      <c r="D53" s="577"/>
      <c r="E53" s="577"/>
      <c r="F53" s="577"/>
      <c r="G53" s="577"/>
      <c r="H53" s="577"/>
      <c r="I53" s="20" t="s">
        <v>126</v>
      </c>
    </row>
    <row r="54" spans="1:9" ht="13" x14ac:dyDescent="0.25">
      <c r="A54" s="76" t="s">
        <v>35</v>
      </c>
      <c r="B54" s="553" t="s">
        <v>65</v>
      </c>
      <c r="C54" s="553"/>
      <c r="D54" s="553"/>
      <c r="E54" s="553"/>
      <c r="F54" s="553"/>
      <c r="G54" s="553"/>
      <c r="H54" s="553"/>
      <c r="I54" s="20">
        <v>10</v>
      </c>
    </row>
    <row r="55" spans="1:9" ht="13" x14ac:dyDescent="0.25">
      <c r="A55" s="578" t="s">
        <v>125</v>
      </c>
      <c r="B55" s="578"/>
      <c r="C55" s="578"/>
      <c r="D55" s="578"/>
      <c r="E55" s="578"/>
      <c r="F55" s="578"/>
      <c r="G55" s="578"/>
      <c r="H55" s="578"/>
      <c r="I55" s="20">
        <f>SUM(I51:I54)</f>
        <v>20</v>
      </c>
    </row>
    <row r="56" spans="1:9" ht="18" x14ac:dyDescent="0.25">
      <c r="A56" s="579"/>
      <c r="B56" s="579"/>
      <c r="C56" s="579"/>
      <c r="D56" s="579"/>
      <c r="E56" s="579"/>
      <c r="F56" s="579"/>
      <c r="G56" s="579"/>
      <c r="H56" s="579"/>
      <c r="I56" s="579"/>
    </row>
    <row r="57" spans="1:9" x14ac:dyDescent="0.25">
      <c r="A57" s="564" t="s">
        <v>124</v>
      </c>
      <c r="B57" s="564"/>
      <c r="C57" s="564"/>
      <c r="D57" s="564"/>
      <c r="E57" s="564"/>
      <c r="F57" s="564"/>
      <c r="G57" s="564"/>
      <c r="H57" s="564"/>
      <c r="I57" s="564"/>
    </row>
    <row r="58" spans="1:9" ht="18" x14ac:dyDescent="0.25">
      <c r="A58" s="55"/>
      <c r="B58" s="54"/>
      <c r="C58" s="54"/>
      <c r="D58" s="54"/>
      <c r="E58" s="54"/>
      <c r="F58" s="54"/>
      <c r="G58" s="54"/>
      <c r="H58" s="54"/>
      <c r="I58" s="53"/>
    </row>
    <row r="59" spans="1:9" ht="13" x14ac:dyDescent="0.25">
      <c r="A59" s="568" t="s">
        <v>123</v>
      </c>
      <c r="B59" s="568"/>
      <c r="C59" s="568"/>
      <c r="D59" s="568"/>
      <c r="E59" s="568"/>
      <c r="F59" s="568"/>
      <c r="G59" s="568"/>
      <c r="H59" s="568"/>
      <c r="I59" s="568"/>
    </row>
    <row r="60" spans="1:9" ht="14" x14ac:dyDescent="0.25">
      <c r="A60" s="52" t="s">
        <v>76</v>
      </c>
      <c r="B60" s="554" t="s">
        <v>122</v>
      </c>
      <c r="C60" s="554"/>
      <c r="D60" s="554"/>
      <c r="E60" s="554"/>
      <c r="F60" s="554"/>
      <c r="G60" s="554"/>
      <c r="H60" s="84" t="s">
        <v>62</v>
      </c>
      <c r="I60" s="84" t="s">
        <v>16</v>
      </c>
    </row>
    <row r="61" spans="1:9" ht="13" x14ac:dyDescent="0.25">
      <c r="A61" s="50" t="s">
        <v>15</v>
      </c>
      <c r="B61" s="553" t="s">
        <v>121</v>
      </c>
      <c r="C61" s="553"/>
      <c r="D61" s="553"/>
      <c r="E61" s="553"/>
      <c r="F61" s="553"/>
      <c r="G61" s="553"/>
      <c r="H61" s="32">
        <v>0.2</v>
      </c>
      <c r="I61" s="49">
        <f>I33*20%</f>
        <v>155.19600000000003</v>
      </c>
    </row>
    <row r="62" spans="1:9" ht="13" x14ac:dyDescent="0.25">
      <c r="A62" s="50" t="s">
        <v>13</v>
      </c>
      <c r="B62" s="553" t="s">
        <v>120</v>
      </c>
      <c r="C62" s="553"/>
      <c r="D62" s="553"/>
      <c r="E62" s="553"/>
      <c r="F62" s="553"/>
      <c r="G62" s="553"/>
      <c r="H62" s="32">
        <v>1.4999999999999999E-2</v>
      </c>
      <c r="I62" s="49">
        <f>I33*1.5%</f>
        <v>11.639699999999999</v>
      </c>
    </row>
    <row r="63" spans="1:9" ht="13" x14ac:dyDescent="0.25">
      <c r="A63" s="50" t="s">
        <v>12</v>
      </c>
      <c r="B63" s="553" t="s">
        <v>119</v>
      </c>
      <c r="C63" s="553"/>
      <c r="D63" s="553"/>
      <c r="E63" s="553"/>
      <c r="F63" s="553"/>
      <c r="G63" s="553"/>
      <c r="H63" s="32">
        <v>0.01</v>
      </c>
      <c r="I63" s="49">
        <f>I33*1%</f>
        <v>7.7598000000000003</v>
      </c>
    </row>
    <row r="64" spans="1:9" ht="13" x14ac:dyDescent="0.25">
      <c r="A64" s="50" t="s">
        <v>35</v>
      </c>
      <c r="B64" s="553" t="s">
        <v>118</v>
      </c>
      <c r="C64" s="553"/>
      <c r="D64" s="553"/>
      <c r="E64" s="553"/>
      <c r="F64" s="553"/>
      <c r="G64" s="553"/>
      <c r="H64" s="32">
        <v>2E-3</v>
      </c>
      <c r="I64" s="49">
        <f>I33*0.2%</f>
        <v>1.55196</v>
      </c>
    </row>
    <row r="65" spans="1:9" ht="13" x14ac:dyDescent="0.25">
      <c r="A65" s="50" t="s">
        <v>32</v>
      </c>
      <c r="B65" s="553" t="s">
        <v>117</v>
      </c>
      <c r="C65" s="553"/>
      <c r="D65" s="553"/>
      <c r="E65" s="553"/>
      <c r="F65" s="553"/>
      <c r="G65" s="553"/>
      <c r="H65" s="32">
        <v>2.5000000000000001E-2</v>
      </c>
      <c r="I65" s="49">
        <f>I33*2.5%</f>
        <v>19.399500000000003</v>
      </c>
    </row>
    <row r="66" spans="1:9" ht="13" x14ac:dyDescent="0.25">
      <c r="A66" s="50" t="s">
        <v>81</v>
      </c>
      <c r="B66" s="553" t="s">
        <v>116</v>
      </c>
      <c r="C66" s="553"/>
      <c r="D66" s="553"/>
      <c r="E66" s="553"/>
      <c r="F66" s="553"/>
      <c r="G66" s="553"/>
      <c r="H66" s="32">
        <v>0.08</v>
      </c>
      <c r="I66" s="49">
        <f>I33*8%</f>
        <v>62.078400000000002</v>
      </c>
    </row>
    <row r="67" spans="1:9" ht="13" x14ac:dyDescent="0.25">
      <c r="A67" s="50" t="s">
        <v>79</v>
      </c>
      <c r="B67" s="553" t="s">
        <v>115</v>
      </c>
      <c r="C67" s="553"/>
      <c r="D67" s="553"/>
      <c r="E67" s="553"/>
      <c r="F67" s="553"/>
      <c r="G67" s="553"/>
      <c r="H67" s="32">
        <v>0.03</v>
      </c>
      <c r="I67" s="49">
        <f>I33*3%</f>
        <v>23.279399999999999</v>
      </c>
    </row>
    <row r="68" spans="1:9" ht="13" x14ac:dyDescent="0.25">
      <c r="A68" s="50" t="s">
        <v>114</v>
      </c>
      <c r="B68" s="553" t="s">
        <v>113</v>
      </c>
      <c r="C68" s="553"/>
      <c r="D68" s="553"/>
      <c r="E68" s="553"/>
      <c r="F68" s="553"/>
      <c r="G68" s="553"/>
      <c r="H68" s="32">
        <v>6.0000000000000001E-3</v>
      </c>
      <c r="I68" s="49">
        <f>I33*0.6%</f>
        <v>4.6558799999999998</v>
      </c>
    </row>
    <row r="69" spans="1:9" ht="13" x14ac:dyDescent="0.25">
      <c r="A69" s="578" t="s">
        <v>47</v>
      </c>
      <c r="B69" s="578"/>
      <c r="C69" s="578"/>
      <c r="D69" s="578"/>
      <c r="E69" s="578"/>
      <c r="F69" s="578"/>
      <c r="G69" s="578"/>
      <c r="H69" s="32">
        <f>SUM(H61:H68)</f>
        <v>0.3680000000000001</v>
      </c>
      <c r="I69" s="25">
        <f>SUM(I61:I68)</f>
        <v>285.56064000000009</v>
      </c>
    </row>
    <row r="70" spans="1:9" ht="13" x14ac:dyDescent="0.25">
      <c r="A70" s="86"/>
      <c r="B70" s="47"/>
      <c r="C70" s="47"/>
      <c r="D70" s="47"/>
      <c r="E70" s="47"/>
      <c r="F70" s="47"/>
      <c r="G70" s="47"/>
      <c r="H70" s="46"/>
      <c r="I70" s="45"/>
    </row>
    <row r="71" spans="1:9" ht="13" x14ac:dyDescent="0.25">
      <c r="A71" s="553" t="s">
        <v>112</v>
      </c>
      <c r="B71" s="553"/>
      <c r="C71" s="553"/>
      <c r="D71" s="553"/>
      <c r="E71" s="553"/>
      <c r="F71" s="553"/>
      <c r="G71" s="553"/>
      <c r="H71" s="553"/>
      <c r="I71" s="553"/>
    </row>
    <row r="72" spans="1:9" ht="13" x14ac:dyDescent="0.25">
      <c r="A72" s="560"/>
      <c r="B72" s="560"/>
      <c r="C72" s="560"/>
      <c r="D72" s="560"/>
      <c r="E72" s="560"/>
      <c r="F72" s="560"/>
      <c r="G72" s="560"/>
      <c r="H72" s="560"/>
      <c r="I72" s="560"/>
    </row>
    <row r="73" spans="1:9" ht="14" x14ac:dyDescent="0.25">
      <c r="A73" s="554" t="s">
        <v>111</v>
      </c>
      <c r="B73" s="554"/>
      <c r="C73" s="554"/>
      <c r="D73" s="554"/>
      <c r="E73" s="554"/>
      <c r="F73" s="554"/>
      <c r="G73" s="554"/>
      <c r="H73" s="554"/>
      <c r="I73" s="554"/>
    </row>
    <row r="74" spans="1:9" ht="14" x14ac:dyDescent="0.25">
      <c r="A74" s="83" t="s">
        <v>74</v>
      </c>
      <c r="B74" s="554" t="s">
        <v>110</v>
      </c>
      <c r="C74" s="554"/>
      <c r="D74" s="554"/>
      <c r="E74" s="554"/>
      <c r="F74" s="554"/>
      <c r="G74" s="554"/>
      <c r="H74" s="554"/>
      <c r="I74" s="83" t="s">
        <v>16</v>
      </c>
    </row>
    <row r="75" spans="1:9" ht="13" x14ac:dyDescent="0.25">
      <c r="A75" s="76" t="s">
        <v>15</v>
      </c>
      <c r="B75" s="553" t="s">
        <v>109</v>
      </c>
      <c r="C75" s="553"/>
      <c r="D75" s="553"/>
      <c r="E75" s="553"/>
      <c r="F75" s="553"/>
      <c r="G75" s="553"/>
      <c r="H75" s="553"/>
      <c r="I75" s="25">
        <f>I33*8.33%</f>
        <v>64.639133999999999</v>
      </c>
    </row>
    <row r="76" spans="1:9" ht="13" x14ac:dyDescent="0.25">
      <c r="A76" s="76" t="s">
        <v>13</v>
      </c>
      <c r="B76" s="553" t="s">
        <v>108</v>
      </c>
      <c r="C76" s="553"/>
      <c r="D76" s="553"/>
      <c r="E76" s="553"/>
      <c r="F76" s="553"/>
      <c r="G76" s="553"/>
      <c r="H76" s="553"/>
      <c r="I76" s="44">
        <f>I33*2.78%</f>
        <v>21.572243999999998</v>
      </c>
    </row>
    <row r="77" spans="1:9" ht="13" x14ac:dyDescent="0.25">
      <c r="A77" s="578" t="s">
        <v>80</v>
      </c>
      <c r="B77" s="578"/>
      <c r="C77" s="578"/>
      <c r="D77" s="578"/>
      <c r="E77" s="578"/>
      <c r="F77" s="578"/>
      <c r="G77" s="578"/>
      <c r="H77" s="578"/>
      <c r="I77" s="44">
        <f>SUM(I75:I76)</f>
        <v>86.211377999999996</v>
      </c>
    </row>
    <row r="78" spans="1:9" ht="13" x14ac:dyDescent="0.25">
      <c r="A78" s="76" t="s">
        <v>12</v>
      </c>
      <c r="B78" s="553" t="s">
        <v>107</v>
      </c>
      <c r="C78" s="553"/>
      <c r="D78" s="553"/>
      <c r="E78" s="553"/>
      <c r="F78" s="553"/>
      <c r="G78" s="553"/>
      <c r="H78" s="553"/>
      <c r="I78" s="82">
        <f>ROUND(H69*I77,2)</f>
        <v>31.73</v>
      </c>
    </row>
    <row r="79" spans="1:9" ht="13" x14ac:dyDescent="0.25">
      <c r="A79" s="578" t="s">
        <v>47</v>
      </c>
      <c r="B79" s="578"/>
      <c r="C79" s="578"/>
      <c r="D79" s="578"/>
      <c r="E79" s="578"/>
      <c r="F79" s="578"/>
      <c r="G79" s="578"/>
      <c r="H79" s="578"/>
      <c r="I79" s="44">
        <f>SUM(I77:I78)</f>
        <v>117.941378</v>
      </c>
    </row>
    <row r="80" spans="1:9" ht="13" x14ac:dyDescent="0.25">
      <c r="A80" s="580"/>
      <c r="B80" s="580"/>
      <c r="C80" s="580"/>
      <c r="D80" s="580"/>
      <c r="E80" s="580"/>
      <c r="F80" s="580"/>
      <c r="G80" s="580"/>
      <c r="H80" s="580"/>
      <c r="I80" s="580"/>
    </row>
    <row r="81" spans="1:9" ht="14" x14ac:dyDescent="0.25">
      <c r="A81" s="554" t="s">
        <v>106</v>
      </c>
      <c r="B81" s="554"/>
      <c r="C81" s="554"/>
      <c r="D81" s="554"/>
      <c r="E81" s="554"/>
      <c r="F81" s="554"/>
      <c r="G81" s="554"/>
      <c r="H81" s="554"/>
      <c r="I81" s="554"/>
    </row>
    <row r="82" spans="1:9" ht="14" x14ac:dyDescent="0.25">
      <c r="A82" s="83" t="s">
        <v>72</v>
      </c>
      <c r="B82" s="581" t="s">
        <v>105</v>
      </c>
      <c r="C82" s="581"/>
      <c r="D82" s="581"/>
      <c r="E82" s="581"/>
      <c r="F82" s="581"/>
      <c r="G82" s="581"/>
      <c r="H82" s="581"/>
      <c r="I82" s="83" t="s">
        <v>16</v>
      </c>
    </row>
    <row r="83" spans="1:9" ht="13" x14ac:dyDescent="0.25">
      <c r="A83" s="76" t="s">
        <v>15</v>
      </c>
      <c r="B83" s="553" t="s">
        <v>105</v>
      </c>
      <c r="C83" s="553"/>
      <c r="D83" s="553"/>
      <c r="E83" s="553"/>
      <c r="F83" s="553"/>
      <c r="G83" s="553"/>
      <c r="H83" s="553"/>
      <c r="I83" s="71">
        <f xml:space="preserve"> I33*0.07%</f>
        <v>0.54318600000000006</v>
      </c>
    </row>
    <row r="84" spans="1:9" ht="13" x14ac:dyDescent="0.25">
      <c r="A84" s="76" t="s">
        <v>13</v>
      </c>
      <c r="B84" s="553" t="s">
        <v>103</v>
      </c>
      <c r="C84" s="553"/>
      <c r="D84" s="553"/>
      <c r="E84" s="553"/>
      <c r="F84" s="553"/>
      <c r="G84" s="553"/>
      <c r="H84" s="553"/>
      <c r="I84" s="25">
        <f>ROUND(H69*I83,2)</f>
        <v>0.2</v>
      </c>
    </row>
    <row r="85" spans="1:9" ht="13" x14ac:dyDescent="0.25">
      <c r="A85" s="578" t="s">
        <v>47</v>
      </c>
      <c r="B85" s="578"/>
      <c r="C85" s="578"/>
      <c r="D85" s="578"/>
      <c r="E85" s="578"/>
      <c r="F85" s="578"/>
      <c r="G85" s="578"/>
      <c r="H85" s="578"/>
      <c r="I85" s="25">
        <f>SUM(I83:I84)</f>
        <v>0.74318600000000012</v>
      </c>
    </row>
    <row r="86" spans="1:9" ht="14" x14ac:dyDescent="0.25">
      <c r="A86" s="581" t="s">
        <v>102</v>
      </c>
      <c r="B86" s="581"/>
      <c r="C86" s="581"/>
      <c r="D86" s="581"/>
      <c r="E86" s="581"/>
      <c r="F86" s="581"/>
      <c r="G86" s="581"/>
      <c r="H86" s="581"/>
      <c r="I86" s="581"/>
    </row>
    <row r="87" spans="1:9" ht="14" x14ac:dyDescent="0.25">
      <c r="A87" s="83" t="s">
        <v>70</v>
      </c>
      <c r="B87" s="581" t="s">
        <v>101</v>
      </c>
      <c r="C87" s="581"/>
      <c r="D87" s="581"/>
      <c r="E87" s="581"/>
      <c r="F87" s="581"/>
      <c r="G87" s="581"/>
      <c r="H87" s="581"/>
      <c r="I87" s="83" t="s">
        <v>16</v>
      </c>
    </row>
    <row r="88" spans="1:9" ht="13" x14ac:dyDescent="0.25">
      <c r="A88" s="76" t="s">
        <v>15</v>
      </c>
      <c r="B88" s="577" t="s">
        <v>100</v>
      </c>
      <c r="C88" s="577"/>
      <c r="D88" s="577"/>
      <c r="E88" s="577"/>
      <c r="F88" s="577"/>
      <c r="G88" s="577"/>
      <c r="H88" s="577"/>
      <c r="I88" s="72">
        <f>I33*0.42%</f>
        <v>3.2591159999999997</v>
      </c>
    </row>
    <row r="89" spans="1:9" ht="13" x14ac:dyDescent="0.25">
      <c r="A89" s="76" t="s">
        <v>13</v>
      </c>
      <c r="B89" s="577" t="s">
        <v>99</v>
      </c>
      <c r="C89" s="577"/>
      <c r="D89" s="577"/>
      <c r="E89" s="577"/>
      <c r="F89" s="577"/>
      <c r="G89" s="577"/>
      <c r="H89" s="577"/>
      <c r="I89" s="25">
        <f>I33*0.03%</f>
        <v>0.23279399999999997</v>
      </c>
    </row>
    <row r="90" spans="1:9" ht="13" x14ac:dyDescent="0.25">
      <c r="A90" s="76" t="s">
        <v>98</v>
      </c>
      <c r="B90" s="577" t="s">
        <v>97</v>
      </c>
      <c r="C90" s="577"/>
      <c r="D90" s="577"/>
      <c r="E90" s="577"/>
      <c r="F90" s="577"/>
      <c r="G90" s="577"/>
      <c r="H90" s="577"/>
      <c r="I90" s="25">
        <f>ROUND((0.08*0.4*0.05)*I33,2)</f>
        <v>1.24</v>
      </c>
    </row>
    <row r="91" spans="1:9" ht="13" x14ac:dyDescent="0.25">
      <c r="A91" s="76" t="s">
        <v>96</v>
      </c>
      <c r="B91" s="553" t="s">
        <v>95</v>
      </c>
      <c r="C91" s="553"/>
      <c r="D91" s="553"/>
      <c r="E91" s="553"/>
      <c r="F91" s="553"/>
      <c r="G91" s="553"/>
      <c r="H91" s="553"/>
      <c r="I91" s="71">
        <f>ROUND((1*0.08*0.1*0.05)*I33,2)</f>
        <v>0.31</v>
      </c>
    </row>
    <row r="92" spans="1:9" ht="13" x14ac:dyDescent="0.25">
      <c r="A92" s="76" t="s">
        <v>35</v>
      </c>
      <c r="B92" s="553" t="s">
        <v>190</v>
      </c>
      <c r="C92" s="553"/>
      <c r="D92" s="553"/>
      <c r="E92" s="553"/>
      <c r="F92" s="553"/>
      <c r="G92" s="553"/>
      <c r="H92" s="553"/>
      <c r="I92" s="25">
        <f xml:space="preserve"> I33*1.94%</f>
        <v>15.054012</v>
      </c>
    </row>
    <row r="93" spans="1:9" ht="13" x14ac:dyDescent="0.25">
      <c r="A93" s="76" t="s">
        <v>32</v>
      </c>
      <c r="B93" s="577" t="s">
        <v>93</v>
      </c>
      <c r="C93" s="577"/>
      <c r="D93" s="577"/>
      <c r="E93" s="577"/>
      <c r="F93" s="577"/>
      <c r="G93" s="577"/>
      <c r="H93" s="577"/>
      <c r="I93" s="25">
        <f>I92*36.8%</f>
        <v>5.5398764160000002</v>
      </c>
    </row>
    <row r="94" spans="1:9" ht="13" x14ac:dyDescent="0.25">
      <c r="A94" s="76" t="s">
        <v>92</v>
      </c>
      <c r="B94" s="577" t="s">
        <v>91</v>
      </c>
      <c r="C94" s="577"/>
      <c r="D94" s="577"/>
      <c r="E94" s="577"/>
      <c r="F94" s="577"/>
      <c r="G94" s="577"/>
      <c r="H94" s="577"/>
      <c r="I94" s="25">
        <f>ROUND(1*0.08*0.4*I33,2)</f>
        <v>24.83</v>
      </c>
    </row>
    <row r="95" spans="1:9" ht="13" x14ac:dyDescent="0.25">
      <c r="A95" s="76" t="s">
        <v>90</v>
      </c>
      <c r="B95" s="553" t="s">
        <v>89</v>
      </c>
      <c r="C95" s="553"/>
      <c r="D95" s="553"/>
      <c r="E95" s="553"/>
      <c r="F95" s="553"/>
      <c r="G95" s="553"/>
      <c r="H95" s="553"/>
      <c r="I95" s="25">
        <f>ROUND(1*0.08*0.1*I33,2)</f>
        <v>6.21</v>
      </c>
    </row>
    <row r="96" spans="1:9" ht="13" x14ac:dyDescent="0.25">
      <c r="A96" s="578" t="s">
        <v>47</v>
      </c>
      <c r="B96" s="578"/>
      <c r="C96" s="578"/>
      <c r="D96" s="578"/>
      <c r="E96" s="578"/>
      <c r="F96" s="578"/>
      <c r="G96" s="578"/>
      <c r="H96" s="578"/>
      <c r="I96" s="25">
        <f>SUM(I88:I95)</f>
        <v>56.675798415999999</v>
      </c>
    </row>
    <row r="97" spans="1:9" ht="14" x14ac:dyDescent="0.25">
      <c r="A97" s="554" t="s">
        <v>88</v>
      </c>
      <c r="B97" s="554"/>
      <c r="C97" s="554"/>
      <c r="D97" s="554"/>
      <c r="E97" s="554"/>
      <c r="F97" s="554"/>
      <c r="G97" s="554"/>
      <c r="H97" s="554"/>
      <c r="I97" s="554"/>
    </row>
    <row r="98" spans="1:9" ht="14" x14ac:dyDescent="0.3">
      <c r="A98" s="41" t="s">
        <v>68</v>
      </c>
      <c r="B98" s="581" t="s">
        <v>87</v>
      </c>
      <c r="C98" s="581"/>
      <c r="D98" s="581"/>
      <c r="E98" s="581"/>
      <c r="F98" s="581"/>
      <c r="G98" s="581"/>
      <c r="H98" s="581"/>
      <c r="I98" s="41" t="s">
        <v>16</v>
      </c>
    </row>
    <row r="99" spans="1:9" ht="13" x14ac:dyDescent="0.3">
      <c r="A99" s="74" t="s">
        <v>15</v>
      </c>
      <c r="B99" s="577" t="s">
        <v>86</v>
      </c>
      <c r="C99" s="577"/>
      <c r="D99" s="577"/>
      <c r="E99" s="577"/>
      <c r="F99" s="577"/>
      <c r="G99" s="577"/>
      <c r="H99" s="577"/>
      <c r="I99" s="25">
        <f>I33*8.33%</f>
        <v>64.639133999999999</v>
      </c>
    </row>
    <row r="100" spans="1:9" ht="13" x14ac:dyDescent="0.3">
      <c r="A100" s="74" t="s">
        <v>13</v>
      </c>
      <c r="B100" s="577" t="s">
        <v>191</v>
      </c>
      <c r="C100" s="577"/>
      <c r="D100" s="577"/>
      <c r="E100" s="577"/>
      <c r="F100" s="577"/>
      <c r="G100" s="577"/>
      <c r="H100" s="577"/>
      <c r="I100" s="40">
        <f>I33*1%</f>
        <v>7.7598000000000003</v>
      </c>
    </row>
    <row r="101" spans="1:9" ht="13" x14ac:dyDescent="0.3">
      <c r="A101" s="74" t="s">
        <v>12</v>
      </c>
      <c r="B101" s="577" t="s">
        <v>180</v>
      </c>
      <c r="C101" s="577"/>
      <c r="D101" s="577"/>
      <c r="E101" s="577"/>
      <c r="F101" s="577"/>
      <c r="G101" s="577"/>
      <c r="H101" s="577"/>
      <c r="I101" s="40">
        <f>I33*0.02%</f>
        <v>0.155196</v>
      </c>
    </row>
    <row r="102" spans="1:9" ht="13" x14ac:dyDescent="0.3">
      <c r="A102" s="74" t="s">
        <v>35</v>
      </c>
      <c r="B102" s="577" t="s">
        <v>192</v>
      </c>
      <c r="C102" s="577"/>
      <c r="D102" s="577"/>
      <c r="E102" s="577"/>
      <c r="F102" s="577"/>
      <c r="G102" s="577"/>
      <c r="H102" s="577"/>
      <c r="I102" s="40">
        <f>I33*0.05%</f>
        <v>0.38799</v>
      </c>
    </row>
    <row r="103" spans="1:9" ht="13" x14ac:dyDescent="0.3">
      <c r="A103" s="74" t="s">
        <v>32</v>
      </c>
      <c r="B103" s="577" t="s">
        <v>193</v>
      </c>
      <c r="C103" s="577"/>
      <c r="D103" s="577"/>
      <c r="E103" s="577"/>
      <c r="F103" s="577"/>
      <c r="G103" s="577"/>
      <c r="H103" s="577"/>
      <c r="I103" s="37">
        <f>I33*0.28%</f>
        <v>2.1727440000000002</v>
      </c>
    </row>
    <row r="104" spans="1:9" ht="13" x14ac:dyDescent="0.3">
      <c r="A104" s="74" t="s">
        <v>81</v>
      </c>
      <c r="B104" s="577" t="s">
        <v>65</v>
      </c>
      <c r="C104" s="577"/>
      <c r="D104" s="577"/>
      <c r="E104" s="577"/>
      <c r="F104" s="577"/>
      <c r="G104" s="577"/>
      <c r="H104" s="577"/>
      <c r="I104" s="37"/>
    </row>
    <row r="105" spans="1:9" ht="13" x14ac:dyDescent="0.3">
      <c r="A105" s="578" t="s">
        <v>80</v>
      </c>
      <c r="B105" s="578"/>
      <c r="C105" s="578"/>
      <c r="D105" s="578"/>
      <c r="E105" s="578"/>
      <c r="F105" s="578"/>
      <c r="G105" s="578"/>
      <c r="H105" s="578"/>
      <c r="I105" s="37">
        <f>SUM(I99:I104)</f>
        <v>75.114863999999997</v>
      </c>
    </row>
    <row r="106" spans="1:9" ht="13" x14ac:dyDescent="0.3">
      <c r="A106" s="77" t="s">
        <v>79</v>
      </c>
      <c r="B106" s="577" t="s">
        <v>78</v>
      </c>
      <c r="C106" s="577"/>
      <c r="D106" s="577"/>
      <c r="E106" s="577"/>
      <c r="F106" s="577"/>
      <c r="G106" s="577"/>
      <c r="H106" s="577"/>
      <c r="I106" s="37">
        <f>ROUND(H69*I105,2)</f>
        <v>27.64</v>
      </c>
    </row>
    <row r="107" spans="1:9" ht="13" x14ac:dyDescent="0.25">
      <c r="A107" s="578" t="s">
        <v>47</v>
      </c>
      <c r="B107" s="578"/>
      <c r="C107" s="578"/>
      <c r="D107" s="578"/>
      <c r="E107" s="578"/>
      <c r="F107" s="578"/>
      <c r="G107" s="578"/>
      <c r="H107" s="578"/>
      <c r="I107" s="25">
        <f>SUM(I105:I106)</f>
        <v>102.754864</v>
      </c>
    </row>
    <row r="108" spans="1:9" ht="14" x14ac:dyDescent="0.25">
      <c r="A108" s="581" t="s">
        <v>77</v>
      </c>
      <c r="B108" s="581"/>
      <c r="C108" s="581"/>
      <c r="D108" s="581"/>
      <c r="E108" s="581"/>
      <c r="F108" s="581"/>
      <c r="G108" s="581"/>
      <c r="H108" s="581"/>
      <c r="I108" s="581"/>
    </row>
    <row r="109" spans="1:9" ht="14" x14ac:dyDescent="0.25">
      <c r="A109" s="83">
        <v>4</v>
      </c>
      <c r="B109" s="554" t="s">
        <v>34</v>
      </c>
      <c r="C109" s="554"/>
      <c r="D109" s="554"/>
      <c r="E109" s="554"/>
      <c r="F109" s="554"/>
      <c r="G109" s="554"/>
      <c r="H109" s="554"/>
      <c r="I109" s="83" t="s">
        <v>16</v>
      </c>
    </row>
    <row r="110" spans="1:9" ht="13" x14ac:dyDescent="0.25">
      <c r="A110" s="76" t="s">
        <v>76</v>
      </c>
      <c r="B110" s="553" t="s">
        <v>75</v>
      </c>
      <c r="C110" s="553"/>
      <c r="D110" s="553"/>
      <c r="E110" s="553"/>
      <c r="F110" s="553"/>
      <c r="G110" s="553"/>
      <c r="H110" s="553"/>
      <c r="I110" s="25">
        <f>I69</f>
        <v>285.56064000000009</v>
      </c>
    </row>
    <row r="111" spans="1:9" ht="13" x14ac:dyDescent="0.25">
      <c r="A111" s="76" t="s">
        <v>74</v>
      </c>
      <c r="B111" s="553" t="s">
        <v>73</v>
      </c>
      <c r="C111" s="553"/>
      <c r="D111" s="553"/>
      <c r="E111" s="553"/>
      <c r="F111" s="553"/>
      <c r="G111" s="553"/>
      <c r="H111" s="553"/>
      <c r="I111" s="25">
        <f>I79</f>
        <v>117.941378</v>
      </c>
    </row>
    <row r="112" spans="1:9" ht="13" x14ac:dyDescent="0.25">
      <c r="A112" s="76" t="s">
        <v>72</v>
      </c>
      <c r="B112" s="553" t="s">
        <v>71</v>
      </c>
      <c r="C112" s="553"/>
      <c r="D112" s="553"/>
      <c r="E112" s="553"/>
      <c r="F112" s="553"/>
      <c r="G112" s="553"/>
      <c r="H112" s="553"/>
      <c r="I112" s="25">
        <f>I85</f>
        <v>0.74318600000000012</v>
      </c>
    </row>
    <row r="113" spans="1:9" ht="13" x14ac:dyDescent="0.25">
      <c r="A113" s="76" t="s">
        <v>70</v>
      </c>
      <c r="B113" s="553" t="s">
        <v>69</v>
      </c>
      <c r="C113" s="553"/>
      <c r="D113" s="553"/>
      <c r="E113" s="553"/>
      <c r="F113" s="553"/>
      <c r="G113" s="553"/>
      <c r="H113" s="553"/>
      <c r="I113" s="25">
        <f>I96</f>
        <v>56.675798415999999</v>
      </c>
    </row>
    <row r="114" spans="1:9" ht="13" x14ac:dyDescent="0.25">
      <c r="A114" s="76" t="s">
        <v>68</v>
      </c>
      <c r="B114" s="553" t="s">
        <v>67</v>
      </c>
      <c r="C114" s="553"/>
      <c r="D114" s="553"/>
      <c r="E114" s="553"/>
      <c r="F114" s="553"/>
      <c r="G114" s="553"/>
      <c r="H114" s="553"/>
      <c r="I114" s="25">
        <f>I107</f>
        <v>102.754864</v>
      </c>
    </row>
    <row r="115" spans="1:9" ht="13" x14ac:dyDescent="0.25">
      <c r="A115" s="76" t="s">
        <v>66</v>
      </c>
      <c r="B115" s="553" t="s">
        <v>65</v>
      </c>
      <c r="C115" s="553"/>
      <c r="D115" s="553"/>
      <c r="E115" s="553"/>
      <c r="F115" s="553"/>
      <c r="G115" s="553"/>
      <c r="H115" s="553"/>
      <c r="I115" s="25">
        <v>0</v>
      </c>
    </row>
    <row r="116" spans="1:9" ht="13" x14ac:dyDescent="0.25">
      <c r="A116" s="578" t="s">
        <v>47</v>
      </c>
      <c r="B116" s="578"/>
      <c r="C116" s="578"/>
      <c r="D116" s="578"/>
      <c r="E116" s="578"/>
      <c r="F116" s="578"/>
      <c r="G116" s="578"/>
      <c r="H116" s="578"/>
      <c r="I116" s="25">
        <f>SUM(I110:I115)</f>
        <v>563.67586641600008</v>
      </c>
    </row>
    <row r="117" spans="1:9" ht="13" x14ac:dyDescent="0.25">
      <c r="A117" s="560" t="s">
        <v>64</v>
      </c>
      <c r="B117" s="560"/>
      <c r="C117" s="560"/>
      <c r="D117" s="560"/>
      <c r="E117" s="560"/>
      <c r="F117" s="560"/>
      <c r="G117" s="560"/>
      <c r="H117" s="560"/>
      <c r="I117" s="560"/>
    </row>
    <row r="118" spans="1:9" ht="14" x14ac:dyDescent="0.25">
      <c r="A118" s="83">
        <v>5</v>
      </c>
      <c r="B118" s="581" t="s">
        <v>63</v>
      </c>
      <c r="C118" s="581"/>
      <c r="D118" s="581"/>
      <c r="E118" s="581"/>
      <c r="F118" s="581"/>
      <c r="G118" s="581"/>
      <c r="H118" s="83" t="s">
        <v>62</v>
      </c>
      <c r="I118" s="34" t="s">
        <v>16</v>
      </c>
    </row>
    <row r="119" spans="1:9" ht="13" x14ac:dyDescent="0.25">
      <c r="A119" s="582" t="s">
        <v>61</v>
      </c>
      <c r="B119" s="582"/>
      <c r="C119" s="582"/>
      <c r="D119" s="582"/>
      <c r="E119" s="582"/>
      <c r="F119" s="582"/>
      <c r="G119" s="582"/>
      <c r="H119" s="33" t="s">
        <v>49</v>
      </c>
      <c r="I119" s="23">
        <f>SUM(I33+I45+I55+I116)</f>
        <v>1557.7558664160001</v>
      </c>
    </row>
    <row r="120" spans="1:9" ht="13" x14ac:dyDescent="0.25">
      <c r="A120" s="76" t="s">
        <v>15</v>
      </c>
      <c r="B120" s="577" t="s">
        <v>60</v>
      </c>
      <c r="C120" s="577"/>
      <c r="D120" s="577"/>
      <c r="E120" s="577"/>
      <c r="F120" s="577"/>
      <c r="G120" s="577"/>
      <c r="H120" s="32">
        <v>6.4999999999999997E-3</v>
      </c>
      <c r="I120" s="25">
        <v>11.38</v>
      </c>
    </row>
    <row r="121" spans="1:9" ht="13" x14ac:dyDescent="0.25">
      <c r="A121" s="582" t="s">
        <v>59</v>
      </c>
      <c r="B121" s="582"/>
      <c r="C121" s="582"/>
      <c r="D121" s="582"/>
      <c r="E121" s="582"/>
      <c r="F121" s="582"/>
      <c r="G121" s="582"/>
      <c r="H121" s="31" t="s">
        <v>49</v>
      </c>
      <c r="I121" s="23">
        <f>SUM(I33+I45+I55+I116+I120)</f>
        <v>1569.1358664160002</v>
      </c>
    </row>
    <row r="122" spans="1:9" ht="13" x14ac:dyDescent="0.25">
      <c r="A122" s="76" t="s">
        <v>13</v>
      </c>
      <c r="B122" s="577" t="s">
        <v>58</v>
      </c>
      <c r="C122" s="577"/>
      <c r="D122" s="577"/>
      <c r="E122" s="577"/>
      <c r="F122" s="577"/>
      <c r="G122" s="577"/>
      <c r="H122" s="32">
        <v>2.6499999999999999E-2</v>
      </c>
      <c r="I122" s="25">
        <v>46.98</v>
      </c>
    </row>
    <row r="123" spans="1:9" ht="13" x14ac:dyDescent="0.25">
      <c r="A123" s="582" t="s">
        <v>57</v>
      </c>
      <c r="B123" s="582"/>
      <c r="C123" s="582"/>
      <c r="D123" s="582"/>
      <c r="E123" s="582"/>
      <c r="F123" s="582"/>
      <c r="G123" s="582"/>
      <c r="H123" s="31" t="s">
        <v>49</v>
      </c>
      <c r="I123" s="23">
        <f>SUM(I33+I45+I55+I116+I120+I122)</f>
        <v>1616.1158664160002</v>
      </c>
    </row>
    <row r="124" spans="1:9" ht="13" x14ac:dyDescent="0.25">
      <c r="A124" s="76" t="s">
        <v>12</v>
      </c>
      <c r="B124" s="577" t="s">
        <v>56</v>
      </c>
      <c r="C124" s="577"/>
      <c r="D124" s="577"/>
      <c r="E124" s="577"/>
      <c r="F124" s="577"/>
      <c r="G124" s="577"/>
      <c r="H124" s="30" t="s">
        <v>49</v>
      </c>
      <c r="I124" s="28" t="s">
        <v>49</v>
      </c>
    </row>
    <row r="125" spans="1:9" ht="13" x14ac:dyDescent="0.25">
      <c r="A125" s="76"/>
      <c r="B125" s="577" t="s">
        <v>55</v>
      </c>
      <c r="C125" s="577"/>
      <c r="D125" s="577"/>
      <c r="E125" s="577"/>
      <c r="F125" s="577"/>
      <c r="G125" s="577"/>
      <c r="H125" s="30" t="s">
        <v>49</v>
      </c>
      <c r="I125" s="28" t="s">
        <v>49</v>
      </c>
    </row>
    <row r="126" spans="1:9" ht="13" x14ac:dyDescent="0.25">
      <c r="A126" s="76"/>
      <c r="B126" s="583" t="s">
        <v>54</v>
      </c>
      <c r="C126" s="583"/>
      <c r="D126" s="583"/>
      <c r="E126" s="583"/>
      <c r="F126" s="583"/>
      <c r="G126" s="583"/>
      <c r="H126" s="26">
        <v>0.03</v>
      </c>
      <c r="I126" s="25">
        <v>52.5</v>
      </c>
    </row>
    <row r="127" spans="1:9" ht="13" x14ac:dyDescent="0.25">
      <c r="A127" s="76"/>
      <c r="B127" s="583" t="s">
        <v>53</v>
      </c>
      <c r="C127" s="583"/>
      <c r="D127" s="583"/>
      <c r="E127" s="583"/>
      <c r="F127" s="583"/>
      <c r="G127" s="583"/>
      <c r="H127" s="26">
        <v>6.4999999999999997E-3</v>
      </c>
      <c r="I127" s="25">
        <v>11.38</v>
      </c>
    </row>
    <row r="128" spans="1:9" ht="13" x14ac:dyDescent="0.25">
      <c r="A128" s="76"/>
      <c r="B128" s="582" t="s">
        <v>52</v>
      </c>
      <c r="C128" s="582"/>
      <c r="D128" s="582"/>
      <c r="E128" s="582"/>
      <c r="F128" s="582"/>
      <c r="G128" s="582"/>
      <c r="H128" s="29" t="s">
        <v>49</v>
      </c>
      <c r="I128" s="28" t="s">
        <v>49</v>
      </c>
    </row>
    <row r="129" spans="1:9" ht="13" x14ac:dyDescent="0.25">
      <c r="A129" s="76"/>
      <c r="B129" s="584" t="s">
        <v>51</v>
      </c>
      <c r="C129" s="584"/>
      <c r="D129" s="584"/>
      <c r="E129" s="584"/>
      <c r="F129" s="584"/>
      <c r="G129" s="584"/>
      <c r="H129" s="29" t="s">
        <v>49</v>
      </c>
      <c r="I129" s="28" t="s">
        <v>49</v>
      </c>
    </row>
    <row r="130" spans="1:9" ht="13" x14ac:dyDescent="0.25">
      <c r="A130" s="76"/>
      <c r="B130" s="573" t="s">
        <v>50</v>
      </c>
      <c r="C130" s="573"/>
      <c r="D130" s="573"/>
      <c r="E130" s="573"/>
      <c r="F130" s="573"/>
      <c r="G130" s="573"/>
      <c r="H130" s="29" t="s">
        <v>49</v>
      </c>
      <c r="I130" s="28" t="s">
        <v>49</v>
      </c>
    </row>
    <row r="131" spans="1:9" ht="13" x14ac:dyDescent="0.25">
      <c r="A131" s="76"/>
      <c r="B131" s="583" t="s">
        <v>179</v>
      </c>
      <c r="C131" s="583"/>
      <c r="D131" s="583"/>
      <c r="E131" s="583"/>
      <c r="F131" s="583"/>
      <c r="G131" s="583"/>
      <c r="H131" s="26">
        <v>0.04</v>
      </c>
      <c r="I131" s="25">
        <v>70</v>
      </c>
    </row>
    <row r="132" spans="1:9" ht="13" x14ac:dyDescent="0.25">
      <c r="A132" s="578" t="s">
        <v>47</v>
      </c>
      <c r="B132" s="578"/>
      <c r="C132" s="578"/>
      <c r="D132" s="578"/>
      <c r="E132" s="578"/>
      <c r="F132" s="578"/>
      <c r="G132" s="578"/>
      <c r="H132" s="578"/>
      <c r="I132" s="25">
        <f>I120+I122+I126+I127+I131</f>
        <v>192.24</v>
      </c>
    </row>
    <row r="133" spans="1:9" ht="13" x14ac:dyDescent="0.25">
      <c r="A133" s="578"/>
      <c r="B133" s="578"/>
      <c r="C133" s="578"/>
      <c r="D133" s="578"/>
      <c r="E133" s="578"/>
      <c r="F133" s="578"/>
      <c r="G133" s="578"/>
      <c r="H133" s="578"/>
      <c r="I133" s="578"/>
    </row>
    <row r="134" spans="1:9" ht="13" x14ac:dyDescent="0.25">
      <c r="A134" s="589" t="s">
        <v>46</v>
      </c>
      <c r="B134" s="589"/>
      <c r="C134" s="589"/>
      <c r="D134" s="589"/>
      <c r="E134" s="589"/>
      <c r="F134" s="589"/>
      <c r="G134" s="589"/>
      <c r="H134" s="24">
        <f>SUM(H126:H131)</f>
        <v>7.6499999999999999E-2</v>
      </c>
      <c r="I134" s="23">
        <f>SUM(I126:I131)</f>
        <v>133.88</v>
      </c>
    </row>
    <row r="135" spans="1:9" x14ac:dyDescent="0.25">
      <c r="A135" s="590" t="s">
        <v>45</v>
      </c>
      <c r="B135" s="590"/>
      <c r="C135" s="591" t="s">
        <v>44</v>
      </c>
      <c r="D135" s="591"/>
      <c r="E135" s="591"/>
      <c r="F135" s="591"/>
      <c r="G135" s="591"/>
      <c r="H135" s="591"/>
      <c r="I135" s="591"/>
    </row>
    <row r="136" spans="1:9" x14ac:dyDescent="0.25">
      <c r="A136" s="590"/>
      <c r="B136" s="590"/>
      <c r="C136" s="592" t="s">
        <v>43</v>
      </c>
      <c r="D136" s="592"/>
      <c r="E136" s="592"/>
      <c r="F136" s="592"/>
      <c r="G136" s="592"/>
      <c r="H136" s="592"/>
      <c r="I136" s="592"/>
    </row>
    <row r="137" spans="1:9" x14ac:dyDescent="0.25">
      <c r="A137" s="590"/>
      <c r="B137" s="590"/>
      <c r="C137" s="593" t="s">
        <v>42</v>
      </c>
      <c r="D137" s="593"/>
      <c r="E137" s="593"/>
      <c r="F137" s="593"/>
      <c r="G137" s="593"/>
      <c r="H137" s="593"/>
      <c r="I137" s="593"/>
    </row>
    <row r="138" spans="1:9" x14ac:dyDescent="0.25">
      <c r="A138" s="585"/>
      <c r="B138" s="585"/>
      <c r="C138" s="585"/>
      <c r="D138" s="585"/>
      <c r="E138" s="585"/>
      <c r="F138" s="585"/>
      <c r="G138" s="585"/>
      <c r="H138" s="585"/>
      <c r="I138" s="585"/>
    </row>
    <row r="139" spans="1:9" ht="13" x14ac:dyDescent="0.25">
      <c r="A139" s="553" t="s">
        <v>41</v>
      </c>
      <c r="B139" s="553"/>
      <c r="C139" s="553"/>
      <c r="D139" s="553"/>
      <c r="E139" s="553"/>
      <c r="F139" s="553"/>
      <c r="G139" s="553"/>
      <c r="H139" s="553"/>
      <c r="I139" s="553"/>
    </row>
    <row r="140" spans="1:9" ht="13" x14ac:dyDescent="0.25">
      <c r="A140" s="578"/>
      <c r="B140" s="578"/>
      <c r="C140" s="578"/>
      <c r="D140" s="578"/>
      <c r="E140" s="578"/>
      <c r="F140" s="578"/>
      <c r="G140" s="578"/>
      <c r="H140" s="578"/>
      <c r="I140" s="578"/>
    </row>
    <row r="141" spans="1:9" ht="15.5" x14ac:dyDescent="0.25">
      <c r="A141" s="586" t="s">
        <v>40</v>
      </c>
      <c r="B141" s="586"/>
      <c r="C141" s="586"/>
      <c r="D141" s="586"/>
      <c r="E141" s="586"/>
      <c r="F141" s="586"/>
      <c r="G141" s="586"/>
      <c r="H141" s="586"/>
      <c r="I141" s="586"/>
    </row>
    <row r="142" spans="1:9" ht="14" x14ac:dyDescent="0.25">
      <c r="A142" s="587" t="s">
        <v>39</v>
      </c>
      <c r="B142" s="587"/>
      <c r="C142" s="587"/>
      <c r="D142" s="587"/>
      <c r="E142" s="587"/>
      <c r="F142" s="587"/>
      <c r="G142" s="587"/>
      <c r="H142" s="587"/>
      <c r="I142" s="75" t="s">
        <v>16</v>
      </c>
    </row>
    <row r="143" spans="1:9" ht="13" x14ac:dyDescent="0.25">
      <c r="A143" s="79" t="s">
        <v>15</v>
      </c>
      <c r="B143" s="588" t="s">
        <v>38</v>
      </c>
      <c r="C143" s="588"/>
      <c r="D143" s="588"/>
      <c r="E143" s="588"/>
      <c r="F143" s="588"/>
      <c r="G143" s="588"/>
      <c r="H143" s="588"/>
      <c r="I143" s="20">
        <f>I33</f>
        <v>775.98</v>
      </c>
    </row>
    <row r="144" spans="1:9" ht="13" x14ac:dyDescent="0.25">
      <c r="A144" s="79" t="s">
        <v>13</v>
      </c>
      <c r="B144" s="588" t="s">
        <v>37</v>
      </c>
      <c r="C144" s="588"/>
      <c r="D144" s="588"/>
      <c r="E144" s="588"/>
      <c r="F144" s="588"/>
      <c r="G144" s="588"/>
      <c r="H144" s="588"/>
      <c r="I144" s="20">
        <f>I45</f>
        <v>198.10000000000002</v>
      </c>
    </row>
    <row r="145" spans="1:9" ht="13" x14ac:dyDescent="0.25">
      <c r="A145" s="79" t="s">
        <v>12</v>
      </c>
      <c r="B145" s="588" t="s">
        <v>36</v>
      </c>
      <c r="C145" s="588"/>
      <c r="D145" s="588"/>
      <c r="E145" s="588"/>
      <c r="F145" s="588"/>
      <c r="G145" s="588"/>
      <c r="H145" s="588"/>
      <c r="I145" s="20">
        <f>I55</f>
        <v>20</v>
      </c>
    </row>
    <row r="146" spans="1:9" ht="13" x14ac:dyDescent="0.25">
      <c r="A146" s="79" t="s">
        <v>35</v>
      </c>
      <c r="B146" s="588" t="s">
        <v>34</v>
      </c>
      <c r="C146" s="588"/>
      <c r="D146" s="588"/>
      <c r="E146" s="588"/>
      <c r="F146" s="588"/>
      <c r="G146" s="588"/>
      <c r="H146" s="588"/>
      <c r="I146" s="20">
        <f>I116</f>
        <v>563.67586641600008</v>
      </c>
    </row>
    <row r="147" spans="1:9" ht="13" x14ac:dyDescent="0.25">
      <c r="A147" s="598" t="s">
        <v>33</v>
      </c>
      <c r="B147" s="598"/>
      <c r="C147" s="598"/>
      <c r="D147" s="598"/>
      <c r="E147" s="598"/>
      <c r="F147" s="598"/>
      <c r="G147" s="598"/>
      <c r="H147" s="598"/>
      <c r="I147" s="20">
        <f>SUM(I143:I146)</f>
        <v>1557.7558664160001</v>
      </c>
    </row>
    <row r="148" spans="1:9" ht="13" x14ac:dyDescent="0.25">
      <c r="A148" s="21" t="s">
        <v>32</v>
      </c>
      <c r="B148" s="588" t="s">
        <v>31</v>
      </c>
      <c r="C148" s="588"/>
      <c r="D148" s="588"/>
      <c r="E148" s="588"/>
      <c r="F148" s="588"/>
      <c r="G148" s="588"/>
      <c r="H148" s="588"/>
      <c r="I148" s="20">
        <v>192.24</v>
      </c>
    </row>
    <row r="149" spans="1:9" ht="13" x14ac:dyDescent="0.25">
      <c r="A149" s="598" t="s">
        <v>30</v>
      </c>
      <c r="B149" s="598"/>
      <c r="C149" s="598"/>
      <c r="D149" s="598"/>
      <c r="E149" s="598"/>
      <c r="F149" s="598"/>
      <c r="G149" s="598"/>
      <c r="H149" s="598"/>
      <c r="I149" s="20">
        <v>1750</v>
      </c>
    </row>
    <row r="150" spans="1:9" ht="14.5" x14ac:dyDescent="0.25">
      <c r="A150" s="594" t="s">
        <v>29</v>
      </c>
      <c r="B150" s="594"/>
      <c r="C150" s="594"/>
      <c r="D150" s="594"/>
      <c r="E150" s="594"/>
      <c r="F150" s="594"/>
      <c r="G150" s="594"/>
      <c r="H150" s="594"/>
      <c r="I150" s="594"/>
    </row>
    <row r="151" spans="1:9" ht="15.5" x14ac:dyDescent="0.25">
      <c r="A151" s="586" t="s">
        <v>28</v>
      </c>
      <c r="B151" s="586"/>
      <c r="C151" s="586"/>
      <c r="D151" s="586"/>
      <c r="E151" s="586"/>
      <c r="F151" s="586"/>
      <c r="G151" s="586"/>
      <c r="H151" s="586"/>
      <c r="I151" s="586"/>
    </row>
    <row r="152" spans="1:9" ht="69" x14ac:dyDescent="0.25">
      <c r="A152" s="595" t="s">
        <v>27</v>
      </c>
      <c r="B152" s="595"/>
      <c r="C152" s="580" t="s">
        <v>26</v>
      </c>
      <c r="D152" s="580"/>
      <c r="E152" s="19" t="s">
        <v>25</v>
      </c>
      <c r="F152" s="580" t="s">
        <v>24</v>
      </c>
      <c r="G152" s="580"/>
      <c r="H152" s="75" t="s">
        <v>23</v>
      </c>
      <c r="I152" s="75" t="s">
        <v>22</v>
      </c>
    </row>
    <row r="153" spans="1:9" x14ac:dyDescent="0.25">
      <c r="A153" s="621" t="s">
        <v>197</v>
      </c>
      <c r="B153" s="596"/>
      <c r="C153" s="619">
        <v>1750</v>
      </c>
      <c r="D153" s="597"/>
      <c r="E153" s="18">
        <v>10</v>
      </c>
      <c r="F153" s="619">
        <v>1750</v>
      </c>
      <c r="G153" s="597"/>
      <c r="H153" s="16">
        <v>10</v>
      </c>
      <c r="I153" s="80">
        <v>17500</v>
      </c>
    </row>
    <row r="154" spans="1:9" ht="13" x14ac:dyDescent="0.25">
      <c r="A154" s="603" t="s">
        <v>20</v>
      </c>
      <c r="B154" s="603"/>
      <c r="C154" s="603"/>
      <c r="D154" s="603"/>
      <c r="E154" s="603"/>
      <c r="F154" s="603"/>
      <c r="G154" s="603"/>
      <c r="H154" s="603"/>
      <c r="I154" s="80">
        <f>SUM(I153)</f>
        <v>17500</v>
      </c>
    </row>
    <row r="155" spans="1:9" ht="15.5" x14ac:dyDescent="0.25">
      <c r="A155" s="586" t="s">
        <v>19</v>
      </c>
      <c r="B155" s="586"/>
      <c r="C155" s="586"/>
      <c r="D155" s="586"/>
      <c r="E155" s="586"/>
      <c r="F155" s="586"/>
      <c r="G155" s="586"/>
      <c r="H155" s="586"/>
      <c r="I155" s="586"/>
    </row>
    <row r="156" spans="1:9" ht="15.5" x14ac:dyDescent="0.25">
      <c r="A156" s="586" t="s">
        <v>18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13" x14ac:dyDescent="0.25">
      <c r="A157" s="580" t="s">
        <v>17</v>
      </c>
      <c r="B157" s="580"/>
      <c r="C157" s="580"/>
      <c r="D157" s="580"/>
      <c r="E157" s="580"/>
      <c r="F157" s="580"/>
      <c r="G157" s="580"/>
      <c r="H157" s="580"/>
      <c r="I157" s="75" t="s">
        <v>16</v>
      </c>
    </row>
    <row r="158" spans="1:9" x14ac:dyDescent="0.25">
      <c r="A158" s="78" t="s">
        <v>15</v>
      </c>
      <c r="B158" s="583" t="s">
        <v>14</v>
      </c>
      <c r="C158" s="583"/>
      <c r="D158" s="583"/>
      <c r="E158" s="583"/>
      <c r="F158" s="583"/>
      <c r="G158" s="583"/>
      <c r="H158" s="583"/>
      <c r="I158" s="16">
        <v>12</v>
      </c>
    </row>
    <row r="159" spans="1:9" x14ac:dyDescent="0.25">
      <c r="A159" s="78" t="s">
        <v>13</v>
      </c>
      <c r="B159" s="583" t="s">
        <v>9</v>
      </c>
      <c r="C159" s="583"/>
      <c r="D159" s="583"/>
      <c r="E159" s="583"/>
      <c r="F159" s="583"/>
      <c r="G159" s="583"/>
      <c r="H159" s="583"/>
      <c r="I159" s="80">
        <f>I153</f>
        <v>17500</v>
      </c>
    </row>
    <row r="160" spans="1:9" x14ac:dyDescent="0.25">
      <c r="A160" s="78" t="s">
        <v>12</v>
      </c>
      <c r="B160" s="583" t="s">
        <v>11</v>
      </c>
      <c r="C160" s="583"/>
      <c r="D160" s="583"/>
      <c r="E160" s="583"/>
      <c r="F160" s="583"/>
      <c r="G160" s="583"/>
      <c r="H160" s="583"/>
      <c r="I160" s="80">
        <v>210000</v>
      </c>
    </row>
    <row r="161" spans="1:9" x14ac:dyDescent="0.25">
      <c r="A161" s="599"/>
      <c r="B161" s="599"/>
      <c r="C161" s="599"/>
      <c r="D161" s="599"/>
      <c r="E161" s="599"/>
      <c r="F161" s="599"/>
      <c r="G161" s="599"/>
      <c r="H161" s="599"/>
      <c r="I161" s="599"/>
    </row>
    <row r="162" spans="1:9" x14ac:dyDescent="0.25">
      <c r="A162" s="596" t="s">
        <v>10</v>
      </c>
      <c r="B162" s="596"/>
      <c r="C162" s="596"/>
      <c r="D162" s="596"/>
      <c r="E162" s="596"/>
      <c r="F162" s="596"/>
      <c r="G162" s="596"/>
      <c r="H162" s="596"/>
      <c r="I162" s="596"/>
    </row>
    <row r="163" spans="1:9" ht="13" x14ac:dyDescent="0.3">
      <c r="A163" s="13"/>
      <c r="B163" s="13"/>
      <c r="C163" s="13"/>
      <c r="D163" s="13"/>
      <c r="E163" s="13"/>
      <c r="F163" s="13"/>
      <c r="G163" s="13"/>
      <c r="H163" s="12"/>
      <c r="I163" s="12"/>
    </row>
    <row r="164" spans="1:9" ht="13" x14ac:dyDescent="0.3">
      <c r="A164" s="600"/>
      <c r="B164" s="600"/>
      <c r="C164" s="600"/>
      <c r="D164" s="600"/>
      <c r="E164" s="600"/>
      <c r="F164" s="600"/>
      <c r="G164" s="600"/>
      <c r="H164" s="600"/>
      <c r="I164" s="600"/>
    </row>
    <row r="165" spans="1:9" ht="18" x14ac:dyDescent="0.25">
      <c r="A165" s="601" t="s">
        <v>9</v>
      </c>
      <c r="B165" s="601"/>
      <c r="C165" s="601"/>
      <c r="D165" s="601"/>
      <c r="E165" s="601"/>
      <c r="F165" s="601"/>
      <c r="G165" s="602">
        <f>I159</f>
        <v>17500</v>
      </c>
      <c r="H165" s="602"/>
      <c r="I165" s="602"/>
    </row>
    <row r="166" spans="1:9" ht="18" x14ac:dyDescent="0.4">
      <c r="A166" s="607"/>
      <c r="B166" s="607"/>
      <c r="C166" s="607"/>
      <c r="D166" s="607"/>
      <c r="E166" s="607"/>
      <c r="F166" s="607"/>
      <c r="G166" s="607"/>
      <c r="H166" s="607"/>
      <c r="I166" s="607"/>
    </row>
    <row r="167" spans="1:9" ht="18" x14ac:dyDescent="0.25">
      <c r="A167" s="601" t="s">
        <v>8</v>
      </c>
      <c r="B167" s="601"/>
      <c r="C167" s="601"/>
      <c r="D167" s="601"/>
      <c r="E167" s="601"/>
      <c r="F167" s="601"/>
      <c r="G167" s="608">
        <f>H12</f>
        <v>12</v>
      </c>
      <c r="H167" s="608"/>
      <c r="I167" s="608"/>
    </row>
    <row r="168" spans="1:9" ht="18" x14ac:dyDescent="0.25">
      <c r="A168" s="609"/>
      <c r="B168" s="609"/>
      <c r="C168" s="609"/>
      <c r="D168" s="609"/>
      <c r="E168" s="609"/>
      <c r="F168" s="609"/>
      <c r="G168" s="609"/>
      <c r="H168" s="609"/>
      <c r="I168" s="609"/>
    </row>
    <row r="169" spans="1:9" ht="18" x14ac:dyDescent="0.25">
      <c r="A169" s="610" t="s">
        <v>7</v>
      </c>
      <c r="B169" s="610"/>
      <c r="C169" s="610"/>
      <c r="D169" s="610"/>
      <c r="E169" s="610"/>
      <c r="F169" s="610"/>
      <c r="G169" s="611">
        <v>210000</v>
      </c>
      <c r="H169" s="611"/>
      <c r="I169" s="611"/>
    </row>
    <row r="170" spans="1:9" ht="13" x14ac:dyDescent="0.25">
      <c r="A170" s="570"/>
      <c r="B170" s="570"/>
      <c r="C170" s="570"/>
      <c r="D170" s="570"/>
      <c r="E170" s="570"/>
      <c r="F170" s="570"/>
      <c r="G170" s="570"/>
      <c r="H170" s="570"/>
      <c r="I170" s="570"/>
    </row>
    <row r="171" spans="1:9" ht="13" x14ac:dyDescent="0.25">
      <c r="A171" s="604" t="s">
        <v>6</v>
      </c>
      <c r="B171" s="604"/>
      <c r="C171" s="604"/>
      <c r="D171" s="604"/>
      <c r="E171" s="604"/>
      <c r="F171" s="604"/>
      <c r="G171" s="604"/>
      <c r="H171" s="604"/>
      <c r="I171" s="604"/>
    </row>
    <row r="172" spans="1:9" x14ac:dyDescent="0.25">
      <c r="A172" s="560" t="s">
        <v>5</v>
      </c>
      <c r="B172" s="560"/>
      <c r="C172" s="560"/>
      <c r="D172" s="560"/>
      <c r="E172" s="560"/>
      <c r="F172" s="560"/>
      <c r="G172" s="560"/>
      <c r="H172" s="580" t="s">
        <v>4</v>
      </c>
      <c r="I172" s="580"/>
    </row>
    <row r="173" spans="1:9" x14ac:dyDescent="0.25">
      <c r="A173" s="560"/>
      <c r="B173" s="560"/>
      <c r="C173" s="560"/>
      <c r="D173" s="560"/>
      <c r="E173" s="560"/>
      <c r="F173" s="560"/>
      <c r="G173" s="560"/>
      <c r="H173" s="580"/>
      <c r="I173" s="580"/>
    </row>
    <row r="174" spans="1:9" x14ac:dyDescent="0.25">
      <c r="A174" s="620" t="s">
        <v>198</v>
      </c>
      <c r="B174" s="605"/>
      <c r="C174" s="605"/>
      <c r="D174" s="605"/>
      <c r="E174" s="605"/>
      <c r="F174" s="605"/>
      <c r="G174" s="605"/>
      <c r="H174" s="606">
        <v>10</v>
      </c>
      <c r="I174" s="606"/>
    </row>
    <row r="175" spans="1:9" x14ac:dyDescent="0.25">
      <c r="A175" s="616"/>
      <c r="B175" s="616"/>
      <c r="C175" s="616"/>
      <c r="D175" s="616"/>
      <c r="E175" s="616"/>
      <c r="F175" s="616"/>
      <c r="G175" s="616"/>
      <c r="H175" s="616"/>
      <c r="I175" s="616"/>
    </row>
    <row r="176" spans="1:9" x14ac:dyDescent="0.25">
      <c r="A176" s="616"/>
      <c r="B176" s="616"/>
      <c r="C176" s="616"/>
      <c r="D176" s="616"/>
      <c r="E176" s="616"/>
      <c r="F176" s="616"/>
      <c r="G176" s="616"/>
      <c r="H176" s="616"/>
      <c r="I176" s="616"/>
    </row>
    <row r="177" spans="1:9" ht="13" x14ac:dyDescent="0.25">
      <c r="A177" s="617" t="s">
        <v>2</v>
      </c>
      <c r="B177" s="617"/>
      <c r="C177" s="617"/>
      <c r="D177" s="617"/>
      <c r="E177" s="617"/>
      <c r="F177" s="617"/>
      <c r="G177" s="617"/>
      <c r="H177" s="617"/>
      <c r="I177" s="617"/>
    </row>
    <row r="178" spans="1:9" ht="13" x14ac:dyDescent="0.25">
      <c r="A178" s="580" t="s">
        <v>1</v>
      </c>
      <c r="B178" s="580"/>
      <c r="C178" s="580"/>
      <c r="D178" s="580"/>
      <c r="E178" s="580"/>
      <c r="F178" s="580"/>
      <c r="G178" s="580"/>
      <c r="H178" s="580" t="s">
        <v>0</v>
      </c>
      <c r="I178" s="580"/>
    </row>
    <row r="179" spans="1:9" ht="14" x14ac:dyDescent="0.3">
      <c r="A179" s="618"/>
      <c r="B179" s="618"/>
      <c r="C179" s="618"/>
      <c r="D179" s="618"/>
      <c r="E179" s="618"/>
      <c r="F179" s="618"/>
      <c r="G179" s="618"/>
      <c r="H179" s="580"/>
      <c r="I179" s="580"/>
    </row>
    <row r="180" spans="1:9" x14ac:dyDescent="0.25">
      <c r="A180" s="8"/>
      <c r="B180" s="8"/>
      <c r="C180" s="8"/>
      <c r="D180" s="8"/>
      <c r="E180" s="8"/>
      <c r="F180" s="8"/>
      <c r="G180" s="8"/>
      <c r="H180" s="8"/>
      <c r="I180" s="8"/>
    </row>
  </sheetData>
  <mergeCells count="194">
    <mergeCell ref="A175:I176"/>
    <mergeCell ref="A177:I177"/>
    <mergeCell ref="A178:G178"/>
    <mergeCell ref="H178:I178"/>
    <mergeCell ref="A179:G179"/>
    <mergeCell ref="H179:I179"/>
    <mergeCell ref="A170:I170"/>
    <mergeCell ref="A171:I171"/>
    <mergeCell ref="A172:G173"/>
    <mergeCell ref="H172:I173"/>
    <mergeCell ref="A174:G174"/>
    <mergeCell ref="H174:I174"/>
    <mergeCell ref="A166:I166"/>
    <mergeCell ref="A167:F167"/>
    <mergeCell ref="G167:I167"/>
    <mergeCell ref="A168:I168"/>
    <mergeCell ref="A169:F169"/>
    <mergeCell ref="G169:I169"/>
    <mergeCell ref="B160:H160"/>
    <mergeCell ref="A161:I161"/>
    <mergeCell ref="A162:I162"/>
    <mergeCell ref="A164:I164"/>
    <mergeCell ref="A165:F165"/>
    <mergeCell ref="G165:I165"/>
    <mergeCell ref="A154:H154"/>
    <mergeCell ref="A155:I155"/>
    <mergeCell ref="A156:I156"/>
    <mergeCell ref="A157:H157"/>
    <mergeCell ref="B158:H158"/>
    <mergeCell ref="B159:H159"/>
    <mergeCell ref="A151:I151"/>
    <mergeCell ref="A152:B152"/>
    <mergeCell ref="C152:D152"/>
    <mergeCell ref="F152:G152"/>
    <mergeCell ref="A153:B153"/>
    <mergeCell ref="C153:D153"/>
    <mergeCell ref="F153:G153"/>
    <mergeCell ref="B145:H145"/>
    <mergeCell ref="B146:H146"/>
    <mergeCell ref="A147:H147"/>
    <mergeCell ref="B148:H148"/>
    <mergeCell ref="A149:H149"/>
    <mergeCell ref="A150:I150"/>
    <mergeCell ref="A139:I139"/>
    <mergeCell ref="A140:I140"/>
    <mergeCell ref="A141:I141"/>
    <mergeCell ref="A142:H142"/>
    <mergeCell ref="B143:H143"/>
    <mergeCell ref="B144:H144"/>
    <mergeCell ref="A134:G134"/>
    <mergeCell ref="A135:B137"/>
    <mergeCell ref="C135:I135"/>
    <mergeCell ref="C136:I136"/>
    <mergeCell ref="C137:I137"/>
    <mergeCell ref="A138:I138"/>
    <mergeCell ref="B128:G128"/>
    <mergeCell ref="B129:G129"/>
    <mergeCell ref="B130:G130"/>
    <mergeCell ref="B131:G131"/>
    <mergeCell ref="A132:H132"/>
    <mergeCell ref="A133:I133"/>
    <mergeCell ref="B122:G122"/>
    <mergeCell ref="A123:G123"/>
    <mergeCell ref="B124:G124"/>
    <mergeCell ref="B125:G125"/>
    <mergeCell ref="B126:G126"/>
    <mergeCell ref="B127:G127"/>
    <mergeCell ref="A116:H116"/>
    <mergeCell ref="A117:I117"/>
    <mergeCell ref="B118:G118"/>
    <mergeCell ref="A119:G119"/>
    <mergeCell ref="B120:G120"/>
    <mergeCell ref="A121:G121"/>
    <mergeCell ref="B110:H110"/>
    <mergeCell ref="B111:H111"/>
    <mergeCell ref="B112:H112"/>
    <mergeCell ref="B113:H113"/>
    <mergeCell ref="B114:H114"/>
    <mergeCell ref="B115:H115"/>
    <mergeCell ref="B104:H104"/>
    <mergeCell ref="A105:H105"/>
    <mergeCell ref="B106:H106"/>
    <mergeCell ref="A107:H107"/>
    <mergeCell ref="A108:I108"/>
    <mergeCell ref="B109:H109"/>
    <mergeCell ref="B98:H98"/>
    <mergeCell ref="B99:H99"/>
    <mergeCell ref="B100:H100"/>
    <mergeCell ref="B101:H101"/>
    <mergeCell ref="B102:H102"/>
    <mergeCell ref="B103:H103"/>
    <mergeCell ref="B92:H92"/>
    <mergeCell ref="B93:H93"/>
    <mergeCell ref="B94:H94"/>
    <mergeCell ref="B95:H95"/>
    <mergeCell ref="A96:H96"/>
    <mergeCell ref="A97:I97"/>
    <mergeCell ref="A86:I86"/>
    <mergeCell ref="B87:H87"/>
    <mergeCell ref="B88:H88"/>
    <mergeCell ref="B89:H89"/>
    <mergeCell ref="B90:H90"/>
    <mergeCell ref="B91:H91"/>
    <mergeCell ref="A80:I80"/>
    <mergeCell ref="A81:I81"/>
    <mergeCell ref="B82:H82"/>
    <mergeCell ref="B83:H83"/>
    <mergeCell ref="B84:H84"/>
    <mergeCell ref="A85:H85"/>
    <mergeCell ref="B74:H74"/>
    <mergeCell ref="B75:H75"/>
    <mergeCell ref="B76:H76"/>
    <mergeCell ref="A77:H77"/>
    <mergeCell ref="B78:H78"/>
    <mergeCell ref="A79:H79"/>
    <mergeCell ref="B67:G67"/>
    <mergeCell ref="B68:G68"/>
    <mergeCell ref="A69:G69"/>
    <mergeCell ref="A71:I71"/>
    <mergeCell ref="A72:I72"/>
    <mergeCell ref="A73:I73"/>
    <mergeCell ref="B61:G61"/>
    <mergeCell ref="B62:G62"/>
    <mergeCell ref="B63:G63"/>
    <mergeCell ref="B64:G64"/>
    <mergeCell ref="B65:G65"/>
    <mergeCell ref="B66:G66"/>
    <mergeCell ref="B54:H54"/>
    <mergeCell ref="A55:H55"/>
    <mergeCell ref="A56:I56"/>
    <mergeCell ref="A57:I57"/>
    <mergeCell ref="A59:I59"/>
    <mergeCell ref="B60:G60"/>
    <mergeCell ref="A48:I48"/>
    <mergeCell ref="A49:I49"/>
    <mergeCell ref="B50:H50"/>
    <mergeCell ref="B51:H51"/>
    <mergeCell ref="B52:H52"/>
    <mergeCell ref="B53:H53"/>
    <mergeCell ref="B42:H42"/>
    <mergeCell ref="B43:H43"/>
    <mergeCell ref="B44:H44"/>
    <mergeCell ref="B45:H45"/>
    <mergeCell ref="A46:I46"/>
    <mergeCell ref="A47:I47"/>
    <mergeCell ref="B36:H36"/>
    <mergeCell ref="B37:G37"/>
    <mergeCell ref="B38:G38"/>
    <mergeCell ref="B39:H39"/>
    <mergeCell ref="B40:G40"/>
    <mergeCell ref="B41:H41"/>
    <mergeCell ref="B30:H30"/>
    <mergeCell ref="B31:H31"/>
    <mergeCell ref="B32:H32"/>
    <mergeCell ref="A33:H33"/>
    <mergeCell ref="A34:I34"/>
    <mergeCell ref="B35:H35"/>
    <mergeCell ref="B24:G24"/>
    <mergeCell ref="B25:H25"/>
    <mergeCell ref="B26:G26"/>
    <mergeCell ref="B27:G27"/>
    <mergeCell ref="B28:H28"/>
    <mergeCell ref="B29:H29"/>
    <mergeCell ref="B19:G19"/>
    <mergeCell ref="H19:I19"/>
    <mergeCell ref="A20:I20"/>
    <mergeCell ref="A21:I21"/>
    <mergeCell ref="A22:I22"/>
    <mergeCell ref="A23:I23"/>
    <mergeCell ref="A15:I15"/>
    <mergeCell ref="B16:G16"/>
    <mergeCell ref="H16:I16"/>
    <mergeCell ref="B17:G17"/>
    <mergeCell ref="H17:I17"/>
    <mergeCell ref="B18:G18"/>
    <mergeCell ref="H18:I18"/>
    <mergeCell ref="B11:G11"/>
    <mergeCell ref="H11:I11"/>
    <mergeCell ref="B12:G12"/>
    <mergeCell ref="H12:I12"/>
    <mergeCell ref="A13:I13"/>
    <mergeCell ref="A14:I14"/>
    <mergeCell ref="A6:I6"/>
    <mergeCell ref="A8:I8"/>
    <mergeCell ref="B9:G9"/>
    <mergeCell ref="H9:I9"/>
    <mergeCell ref="B10:G10"/>
    <mergeCell ref="H10:I10"/>
    <mergeCell ref="A2:I2"/>
    <mergeCell ref="A3:I3"/>
    <mergeCell ref="A4:E4"/>
    <mergeCell ref="F4:I4"/>
    <mergeCell ref="A5:E5"/>
    <mergeCell ref="F5:I5"/>
  </mergeCell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28"/>
  <sheetViews>
    <sheetView workbookViewId="0">
      <selection sqref="A1:F28"/>
    </sheetView>
  </sheetViews>
  <sheetFormatPr defaultRowHeight="12.5" x14ac:dyDescent="0.25"/>
  <cols>
    <col min="6" max="6" width="15.81640625" customWidth="1"/>
  </cols>
  <sheetData>
    <row r="1" spans="1:6" ht="13" thickBot="1" x14ac:dyDescent="0.3">
      <c r="A1" s="654" t="s">
        <v>273</v>
      </c>
      <c r="B1" s="655"/>
      <c r="C1" s="656" t="s">
        <v>274</v>
      </c>
      <c r="D1" s="642" t="s">
        <v>275</v>
      </c>
      <c r="E1" s="657" t="s">
        <v>276</v>
      </c>
      <c r="F1" s="658"/>
    </row>
    <row r="2" spans="1:6" x14ac:dyDescent="0.25">
      <c r="A2" s="654"/>
      <c r="B2" s="655"/>
      <c r="C2" s="656"/>
      <c r="D2" s="656"/>
      <c r="E2" s="642" t="s">
        <v>277</v>
      </c>
      <c r="F2" s="642" t="s">
        <v>47</v>
      </c>
    </row>
    <row r="3" spans="1:6" ht="13" thickBot="1" x14ac:dyDescent="0.3">
      <c r="A3" s="640"/>
      <c r="B3" s="641"/>
      <c r="C3" s="643"/>
      <c r="D3" s="643"/>
      <c r="E3" s="643"/>
      <c r="F3" s="643"/>
    </row>
    <row r="4" spans="1:6" ht="13" thickBot="1" x14ac:dyDescent="0.3">
      <c r="A4" s="652" t="s">
        <v>311</v>
      </c>
      <c r="B4" s="653"/>
      <c r="C4" s="241" t="s">
        <v>280</v>
      </c>
      <c r="D4" s="245">
        <v>1</v>
      </c>
      <c r="E4" s="248">
        <v>25</v>
      </c>
      <c r="F4" s="249">
        <f>E4*D4</f>
        <v>25</v>
      </c>
    </row>
    <row r="5" spans="1:6" ht="13" thickBot="1" x14ac:dyDescent="0.3">
      <c r="A5" s="652" t="s">
        <v>312</v>
      </c>
      <c r="B5" s="653"/>
      <c r="C5" s="241" t="s">
        <v>280</v>
      </c>
      <c r="D5" s="245">
        <v>1</v>
      </c>
      <c r="E5" s="246">
        <v>19.5</v>
      </c>
      <c r="F5" s="249">
        <f t="shared" ref="F5:F26" si="0">E5*D5</f>
        <v>19.5</v>
      </c>
    </row>
    <row r="6" spans="1:6" ht="13" thickBot="1" x14ac:dyDescent="0.3">
      <c r="A6" s="652" t="s">
        <v>313</v>
      </c>
      <c r="B6" s="653"/>
      <c r="C6" s="241" t="s">
        <v>280</v>
      </c>
      <c r="D6" s="245">
        <v>1</v>
      </c>
      <c r="E6" s="246">
        <v>11.5</v>
      </c>
      <c r="F6" s="249">
        <f t="shared" si="0"/>
        <v>11.5</v>
      </c>
    </row>
    <row r="7" spans="1:6" ht="13" thickBot="1" x14ac:dyDescent="0.3">
      <c r="A7" s="652" t="s">
        <v>314</v>
      </c>
      <c r="B7" s="653"/>
      <c r="C7" s="241" t="s">
        <v>280</v>
      </c>
      <c r="D7" s="245">
        <v>1</v>
      </c>
      <c r="E7" s="244">
        <v>20</v>
      </c>
      <c r="F7" s="249">
        <f t="shared" si="0"/>
        <v>20</v>
      </c>
    </row>
    <row r="8" spans="1:6" ht="13" thickBot="1" x14ac:dyDescent="0.3">
      <c r="A8" s="659" t="s">
        <v>315</v>
      </c>
      <c r="B8" s="660"/>
      <c r="C8" s="250" t="s">
        <v>280</v>
      </c>
      <c r="D8" s="245">
        <v>1</v>
      </c>
      <c r="E8" s="246">
        <v>255</v>
      </c>
      <c r="F8" s="251">
        <f t="shared" si="0"/>
        <v>255</v>
      </c>
    </row>
    <row r="9" spans="1:6" ht="13" thickBot="1" x14ac:dyDescent="0.3">
      <c r="A9" s="652" t="s">
        <v>316</v>
      </c>
      <c r="B9" s="653"/>
      <c r="C9" s="241" t="s">
        <v>280</v>
      </c>
      <c r="D9" s="245">
        <v>1</v>
      </c>
      <c r="E9" s="246">
        <v>13</v>
      </c>
      <c r="F9" s="249">
        <f t="shared" si="0"/>
        <v>13</v>
      </c>
    </row>
    <row r="10" spans="1:6" ht="13" thickBot="1" x14ac:dyDescent="0.3">
      <c r="A10" s="652" t="s">
        <v>317</v>
      </c>
      <c r="B10" s="653"/>
      <c r="C10" s="241" t="s">
        <v>280</v>
      </c>
      <c r="D10" s="245">
        <v>1</v>
      </c>
      <c r="E10" s="246">
        <v>18</v>
      </c>
      <c r="F10" s="249">
        <f t="shared" si="0"/>
        <v>18</v>
      </c>
    </row>
    <row r="11" spans="1:6" ht="13" thickBot="1" x14ac:dyDescent="0.3">
      <c r="A11" s="652" t="s">
        <v>318</v>
      </c>
      <c r="B11" s="653"/>
      <c r="C11" s="241" t="s">
        <v>280</v>
      </c>
      <c r="D11" s="245">
        <v>1</v>
      </c>
      <c r="E11" s="244">
        <v>345</v>
      </c>
      <c r="F11" s="249">
        <f t="shared" si="0"/>
        <v>345</v>
      </c>
    </row>
    <row r="12" spans="1:6" ht="13" thickBot="1" x14ac:dyDescent="0.3">
      <c r="A12" s="652" t="s">
        <v>319</v>
      </c>
      <c r="B12" s="653"/>
      <c r="C12" s="241" t="s">
        <v>280</v>
      </c>
      <c r="D12" s="245">
        <v>2</v>
      </c>
      <c r="E12" s="246">
        <v>10</v>
      </c>
      <c r="F12" s="251">
        <f t="shared" si="0"/>
        <v>20</v>
      </c>
    </row>
    <row r="13" spans="1:6" ht="13" thickBot="1" x14ac:dyDescent="0.3">
      <c r="A13" s="652" t="s">
        <v>320</v>
      </c>
      <c r="B13" s="653"/>
      <c r="C13" s="241" t="s">
        <v>280</v>
      </c>
      <c r="D13" s="245">
        <v>8</v>
      </c>
      <c r="E13" s="246">
        <v>2.5</v>
      </c>
      <c r="F13" s="249">
        <f t="shared" si="0"/>
        <v>20</v>
      </c>
    </row>
    <row r="14" spans="1:6" ht="13" thickBot="1" x14ac:dyDescent="0.3">
      <c r="A14" s="652" t="s">
        <v>321</v>
      </c>
      <c r="B14" s="653"/>
      <c r="C14" s="241" t="s">
        <v>280</v>
      </c>
      <c r="D14" s="245">
        <v>8</v>
      </c>
      <c r="E14" s="246">
        <v>2.8</v>
      </c>
      <c r="F14" s="249">
        <f t="shared" si="0"/>
        <v>22.4</v>
      </c>
    </row>
    <row r="15" spans="1:6" ht="13" thickBot="1" x14ac:dyDescent="0.3">
      <c r="A15" s="652" t="s">
        <v>322</v>
      </c>
      <c r="B15" s="653"/>
      <c r="C15" s="241" t="s">
        <v>280</v>
      </c>
      <c r="D15" s="245">
        <v>1</v>
      </c>
      <c r="E15" s="244">
        <v>2.9</v>
      </c>
      <c r="F15" s="249">
        <f t="shared" si="0"/>
        <v>2.9</v>
      </c>
    </row>
    <row r="16" spans="1:6" ht="13" thickBot="1" x14ac:dyDescent="0.3">
      <c r="A16" s="652" t="s">
        <v>323</v>
      </c>
      <c r="B16" s="653"/>
      <c r="C16" s="241" t="s">
        <v>280</v>
      </c>
      <c r="D16" s="245">
        <v>16</v>
      </c>
      <c r="E16" s="246">
        <v>2.8</v>
      </c>
      <c r="F16" s="249">
        <f t="shared" si="0"/>
        <v>44.8</v>
      </c>
    </row>
    <row r="17" spans="1:6" ht="13" thickBot="1" x14ac:dyDescent="0.3">
      <c r="A17" s="652" t="s">
        <v>324</v>
      </c>
      <c r="B17" s="653"/>
      <c r="C17" s="241" t="s">
        <v>280</v>
      </c>
      <c r="D17" s="245">
        <v>1</v>
      </c>
      <c r="E17" s="244">
        <v>15</v>
      </c>
      <c r="F17" s="249">
        <f t="shared" si="0"/>
        <v>15</v>
      </c>
    </row>
    <row r="18" spans="1:6" ht="13" thickBot="1" x14ac:dyDescent="0.3">
      <c r="A18" s="652" t="s">
        <v>325</v>
      </c>
      <c r="B18" s="653"/>
      <c r="C18" s="241" t="s">
        <v>280</v>
      </c>
      <c r="D18" s="245">
        <v>6</v>
      </c>
      <c r="E18" s="246">
        <v>36</v>
      </c>
      <c r="F18" s="249">
        <f t="shared" si="0"/>
        <v>216</v>
      </c>
    </row>
    <row r="19" spans="1:6" ht="13" thickBot="1" x14ac:dyDescent="0.3">
      <c r="A19" s="652" t="s">
        <v>326</v>
      </c>
      <c r="B19" s="653"/>
      <c r="C19" s="241" t="s">
        <v>280</v>
      </c>
      <c r="D19" s="245">
        <v>1</v>
      </c>
      <c r="E19" s="246">
        <v>25</v>
      </c>
      <c r="F19" s="249">
        <f t="shared" si="0"/>
        <v>25</v>
      </c>
    </row>
    <row r="20" spans="1:6" ht="13" thickBot="1" x14ac:dyDescent="0.3">
      <c r="A20" s="652" t="s">
        <v>327</v>
      </c>
      <c r="B20" s="653"/>
      <c r="C20" s="241" t="s">
        <v>280</v>
      </c>
      <c r="D20" s="245">
        <v>1</v>
      </c>
      <c r="E20" s="246">
        <v>30</v>
      </c>
      <c r="F20" s="249">
        <f t="shared" si="0"/>
        <v>30</v>
      </c>
    </row>
    <row r="21" spans="1:6" ht="13" thickBot="1" x14ac:dyDescent="0.3">
      <c r="A21" s="652" t="s">
        <v>328</v>
      </c>
      <c r="B21" s="653"/>
      <c r="C21" s="241" t="s">
        <v>280</v>
      </c>
      <c r="D21" s="245">
        <v>1</v>
      </c>
      <c r="E21" s="244">
        <v>1</v>
      </c>
      <c r="F21" s="249">
        <f t="shared" si="0"/>
        <v>1</v>
      </c>
    </row>
    <row r="22" spans="1:6" ht="13" thickBot="1" x14ac:dyDescent="0.3">
      <c r="A22" s="652" t="s">
        <v>329</v>
      </c>
      <c r="B22" s="653"/>
      <c r="C22" s="241" t="s">
        <v>280</v>
      </c>
      <c r="D22" s="245">
        <v>16</v>
      </c>
      <c r="E22" s="244">
        <v>5</v>
      </c>
      <c r="F22" s="249">
        <f t="shared" si="0"/>
        <v>80</v>
      </c>
    </row>
    <row r="23" spans="1:6" ht="13" thickBot="1" x14ac:dyDescent="0.3">
      <c r="A23" s="652" t="s">
        <v>330</v>
      </c>
      <c r="B23" s="653"/>
      <c r="C23" s="241" t="s">
        <v>280</v>
      </c>
      <c r="D23" s="245">
        <v>2</v>
      </c>
      <c r="E23" s="246">
        <v>3</v>
      </c>
      <c r="F23" s="251">
        <f t="shared" si="0"/>
        <v>6</v>
      </c>
    </row>
    <row r="24" spans="1:6" ht="13" thickBot="1" x14ac:dyDescent="0.3">
      <c r="A24" s="652" t="s">
        <v>331</v>
      </c>
      <c r="B24" s="653"/>
      <c r="C24" s="241" t="s">
        <v>280</v>
      </c>
      <c r="D24" s="245">
        <v>8</v>
      </c>
      <c r="E24" s="246">
        <v>10</v>
      </c>
      <c r="F24" s="249">
        <f t="shared" si="0"/>
        <v>80</v>
      </c>
    </row>
    <row r="25" spans="1:6" ht="13" thickBot="1" x14ac:dyDescent="0.3">
      <c r="A25" s="652" t="s">
        <v>332</v>
      </c>
      <c r="B25" s="653"/>
      <c r="C25" s="241" t="s">
        <v>280</v>
      </c>
      <c r="D25" s="245">
        <v>8</v>
      </c>
      <c r="E25" s="246">
        <v>10</v>
      </c>
      <c r="F25" s="249">
        <f t="shared" si="0"/>
        <v>80</v>
      </c>
    </row>
    <row r="26" spans="1:6" ht="13" thickBot="1" x14ac:dyDescent="0.3">
      <c r="A26" s="652" t="s">
        <v>333</v>
      </c>
      <c r="B26" s="653"/>
      <c r="C26" s="241" t="s">
        <v>280</v>
      </c>
      <c r="D26" s="252">
        <v>1</v>
      </c>
      <c r="E26" s="252">
        <v>29.9</v>
      </c>
      <c r="F26" s="253">
        <f t="shared" si="0"/>
        <v>29.9</v>
      </c>
    </row>
    <row r="27" spans="1:6" ht="13.5" thickBot="1" x14ac:dyDescent="0.35">
      <c r="A27" s="629" t="s">
        <v>47</v>
      </c>
      <c r="B27" s="630"/>
      <c r="C27" s="630"/>
      <c r="D27" s="630"/>
      <c r="E27" s="630"/>
      <c r="F27" s="254">
        <f>SUM(F4:F26)</f>
        <v>1380</v>
      </c>
    </row>
    <row r="28" spans="1:6" ht="13.5" thickBot="1" x14ac:dyDescent="0.35">
      <c r="A28" s="650" t="s">
        <v>334</v>
      </c>
      <c r="B28" s="651"/>
      <c r="C28" s="651"/>
      <c r="D28" s="651"/>
      <c r="E28" s="651"/>
      <c r="F28" s="254">
        <f>F27/12</f>
        <v>115</v>
      </c>
    </row>
  </sheetData>
  <mergeCells count="31">
    <mergeCell ref="A9:B9"/>
    <mergeCell ref="A1:B3"/>
    <mergeCell ref="C1:C3"/>
    <mergeCell ref="D1:D3"/>
    <mergeCell ref="E1:F1"/>
    <mergeCell ref="E2:E3"/>
    <mergeCell ref="F2:F3"/>
    <mergeCell ref="A4:B4"/>
    <mergeCell ref="A5:B5"/>
    <mergeCell ref="A6:B6"/>
    <mergeCell ref="A7:B7"/>
    <mergeCell ref="A8:B8"/>
    <mergeCell ref="A21:B21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8:E28"/>
    <mergeCell ref="A22:B22"/>
    <mergeCell ref="A23:B23"/>
    <mergeCell ref="A24:B24"/>
    <mergeCell ref="A25:B25"/>
    <mergeCell ref="A26:B26"/>
    <mergeCell ref="A27:E27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172"/>
  <sheetViews>
    <sheetView topLeftCell="A51" workbookViewId="0">
      <selection activeCell="P64" sqref="P64"/>
    </sheetView>
  </sheetViews>
  <sheetFormatPr defaultRowHeight="12.5" x14ac:dyDescent="0.25"/>
  <cols>
    <col min="9" max="9" width="15.453125" customWidth="1"/>
  </cols>
  <sheetData>
    <row r="1" spans="1:9" ht="13" x14ac:dyDescent="0.3">
      <c r="A1" s="147" t="s">
        <v>224</v>
      </c>
      <c r="B1" s="148"/>
      <c r="C1" s="148"/>
      <c r="D1" s="149"/>
    </row>
    <row r="2" spans="1:9" ht="13" x14ac:dyDescent="0.3">
      <c r="A2" s="150" t="s">
        <v>221</v>
      </c>
      <c r="B2" s="146"/>
      <c r="C2" s="146"/>
      <c r="D2" s="151"/>
    </row>
    <row r="3" spans="1:9" ht="13" x14ac:dyDescent="0.3">
      <c r="A3" s="150" t="s">
        <v>222</v>
      </c>
      <c r="B3" s="146"/>
      <c r="C3" s="146"/>
      <c r="D3" s="151"/>
    </row>
    <row r="4" spans="1:9" ht="13.5" thickBot="1" x14ac:dyDescent="0.35">
      <c r="A4" s="152" t="s">
        <v>223</v>
      </c>
      <c r="B4" s="153"/>
      <c r="C4" s="153"/>
      <c r="D4" s="154"/>
    </row>
    <row r="5" spans="1:9" ht="23" x14ac:dyDescent="0.25">
      <c r="A5" s="557" t="s">
        <v>178</v>
      </c>
      <c r="B5" s="557"/>
      <c r="C5" s="557"/>
      <c r="D5" s="557"/>
      <c r="E5" s="557"/>
      <c r="F5" s="557"/>
      <c r="G5" s="557"/>
      <c r="H5" s="557"/>
      <c r="I5" s="557"/>
    </row>
    <row r="6" spans="1:9" ht="23" x14ac:dyDescent="0.25">
      <c r="A6" s="558"/>
      <c r="B6" s="558"/>
      <c r="C6" s="558"/>
      <c r="D6" s="558"/>
      <c r="E6" s="558"/>
      <c r="F6" s="558"/>
      <c r="G6" s="558"/>
      <c r="H6" s="558"/>
      <c r="I6" s="558"/>
    </row>
    <row r="7" spans="1:9" ht="13" x14ac:dyDescent="0.25">
      <c r="A7" s="553" t="s">
        <v>182</v>
      </c>
      <c r="B7" s="553"/>
      <c r="C7" s="553"/>
      <c r="D7" s="553"/>
      <c r="E7" s="553"/>
      <c r="F7" s="556"/>
      <c r="G7" s="556"/>
      <c r="H7" s="556"/>
      <c r="I7" s="556"/>
    </row>
    <row r="8" spans="1:9" ht="13" x14ac:dyDescent="0.25">
      <c r="A8" s="553" t="s">
        <v>175</v>
      </c>
      <c r="B8" s="553"/>
      <c r="C8" s="553"/>
      <c r="D8" s="553"/>
      <c r="E8" s="553"/>
      <c r="F8" s="556"/>
      <c r="G8" s="556"/>
      <c r="H8" s="556"/>
      <c r="I8" s="556"/>
    </row>
    <row r="9" spans="1:9" ht="13" x14ac:dyDescent="0.25">
      <c r="A9" s="553" t="s">
        <v>181</v>
      </c>
      <c r="B9" s="553"/>
      <c r="C9" s="553"/>
      <c r="D9" s="553"/>
      <c r="E9" s="553"/>
      <c r="F9" s="553"/>
      <c r="G9" s="553"/>
      <c r="H9" s="553"/>
      <c r="I9" s="553"/>
    </row>
    <row r="10" spans="1:9" ht="13" x14ac:dyDescent="0.25">
      <c r="A10" s="255"/>
      <c r="B10" s="259"/>
      <c r="C10" s="259"/>
      <c r="D10" s="259"/>
      <c r="E10" s="259"/>
      <c r="F10" s="259"/>
      <c r="G10" s="259"/>
      <c r="H10" s="259"/>
      <c r="I10" s="259"/>
    </row>
    <row r="11" spans="1:9" ht="14" x14ac:dyDescent="0.25">
      <c r="A11" s="554" t="s">
        <v>172</v>
      </c>
      <c r="B11" s="554"/>
      <c r="C11" s="554"/>
      <c r="D11" s="554"/>
      <c r="E11" s="554"/>
      <c r="F11" s="554"/>
      <c r="G11" s="554"/>
      <c r="H11" s="554"/>
      <c r="I11" s="554"/>
    </row>
    <row r="12" spans="1:9" ht="13" x14ac:dyDescent="0.25">
      <c r="A12" s="262" t="s">
        <v>15</v>
      </c>
      <c r="B12" s="553" t="s">
        <v>171</v>
      </c>
      <c r="C12" s="553"/>
      <c r="D12" s="553"/>
      <c r="E12" s="553"/>
      <c r="F12" s="553"/>
      <c r="G12" s="553"/>
      <c r="H12" s="555">
        <v>41011</v>
      </c>
      <c r="I12" s="555"/>
    </row>
    <row r="13" spans="1:9" ht="13" x14ac:dyDescent="0.25">
      <c r="A13" s="262" t="s">
        <v>13</v>
      </c>
      <c r="B13" s="553" t="s">
        <v>169</v>
      </c>
      <c r="C13" s="553"/>
      <c r="D13" s="553"/>
      <c r="E13" s="553"/>
      <c r="F13" s="553"/>
      <c r="G13" s="553"/>
      <c r="H13" s="556" t="s">
        <v>341</v>
      </c>
      <c r="I13" s="556"/>
    </row>
    <row r="14" spans="1:9" ht="13" x14ac:dyDescent="0.25">
      <c r="A14" s="262" t="s">
        <v>12</v>
      </c>
      <c r="B14" s="553" t="s">
        <v>167</v>
      </c>
      <c r="C14" s="553"/>
      <c r="D14" s="553"/>
      <c r="E14" s="553"/>
      <c r="F14" s="553"/>
      <c r="G14" s="553"/>
      <c r="H14" s="556" t="s">
        <v>337</v>
      </c>
      <c r="I14" s="556"/>
    </row>
    <row r="15" spans="1:9" ht="13" x14ac:dyDescent="0.25">
      <c r="A15" s="262" t="s">
        <v>35</v>
      </c>
      <c r="B15" s="553" t="s">
        <v>165</v>
      </c>
      <c r="C15" s="553"/>
      <c r="D15" s="553"/>
      <c r="E15" s="553"/>
      <c r="F15" s="553"/>
      <c r="G15" s="553"/>
      <c r="H15" s="556"/>
      <c r="I15" s="556"/>
    </row>
    <row r="16" spans="1:9" ht="13" x14ac:dyDescent="0.25">
      <c r="A16" s="560"/>
      <c r="B16" s="560"/>
      <c r="C16" s="560"/>
      <c r="D16" s="560"/>
      <c r="E16" s="560"/>
      <c r="F16" s="560"/>
      <c r="G16" s="560"/>
      <c r="H16" s="560"/>
      <c r="I16" s="560"/>
    </row>
    <row r="17" spans="1:9" ht="14" x14ac:dyDescent="0.25">
      <c r="A17" s="554" t="s">
        <v>164</v>
      </c>
      <c r="B17" s="554"/>
      <c r="C17" s="554"/>
      <c r="D17" s="554"/>
      <c r="E17" s="554"/>
      <c r="F17" s="554"/>
      <c r="G17" s="554"/>
      <c r="H17" s="554"/>
      <c r="I17" s="554"/>
    </row>
    <row r="18" spans="1:9" ht="14" x14ac:dyDescent="0.25">
      <c r="A18" s="554" t="s">
        <v>163</v>
      </c>
      <c r="B18" s="554"/>
      <c r="C18" s="554"/>
      <c r="D18" s="554"/>
      <c r="E18" s="554"/>
      <c r="F18" s="554"/>
      <c r="G18" s="554"/>
      <c r="H18" s="554"/>
      <c r="I18" s="554"/>
    </row>
    <row r="19" spans="1:9" ht="13" x14ac:dyDescent="0.25">
      <c r="A19" s="262">
        <v>1</v>
      </c>
      <c r="B19" s="553" t="s">
        <v>162</v>
      </c>
      <c r="C19" s="553"/>
      <c r="D19" s="553"/>
      <c r="E19" s="553"/>
      <c r="F19" s="553"/>
      <c r="G19" s="553"/>
      <c r="H19" s="565" t="s">
        <v>185</v>
      </c>
      <c r="I19" s="565"/>
    </row>
    <row r="20" spans="1:9" ht="13" x14ac:dyDescent="0.25">
      <c r="A20" s="262">
        <v>2</v>
      </c>
      <c r="B20" s="553" t="s">
        <v>161</v>
      </c>
      <c r="C20" s="553"/>
      <c r="D20" s="553"/>
      <c r="E20" s="553"/>
      <c r="F20" s="553"/>
      <c r="G20" s="553"/>
      <c r="H20" s="565">
        <v>773.2</v>
      </c>
      <c r="I20" s="565"/>
    </row>
    <row r="21" spans="1:9" ht="14" x14ac:dyDescent="0.25">
      <c r="A21" s="262">
        <v>3</v>
      </c>
      <c r="B21" s="553" t="s">
        <v>160</v>
      </c>
      <c r="C21" s="553"/>
      <c r="D21" s="553"/>
      <c r="E21" s="553"/>
      <c r="F21" s="553"/>
      <c r="G21" s="553"/>
      <c r="H21" s="561" t="s">
        <v>185</v>
      </c>
      <c r="I21" s="561"/>
    </row>
    <row r="22" spans="1:9" ht="13" x14ac:dyDescent="0.25">
      <c r="A22" s="262">
        <v>4</v>
      </c>
      <c r="B22" s="553" t="s">
        <v>159</v>
      </c>
      <c r="C22" s="553"/>
      <c r="D22" s="553"/>
      <c r="E22" s="553"/>
      <c r="F22" s="553"/>
      <c r="G22" s="553"/>
      <c r="H22" s="562" t="s">
        <v>338</v>
      </c>
      <c r="I22" s="562"/>
    </row>
    <row r="23" spans="1:9" x14ac:dyDescent="0.25">
      <c r="A23" s="563"/>
      <c r="B23" s="563"/>
      <c r="C23" s="563"/>
      <c r="D23" s="563"/>
      <c r="E23" s="563"/>
      <c r="F23" s="563"/>
      <c r="G23" s="563"/>
      <c r="H23" s="563"/>
      <c r="I23" s="563"/>
    </row>
    <row r="24" spans="1:9" x14ac:dyDescent="0.25">
      <c r="A24" s="564" t="s">
        <v>157</v>
      </c>
      <c r="B24" s="564"/>
      <c r="C24" s="564"/>
      <c r="D24" s="564"/>
      <c r="E24" s="564"/>
      <c r="F24" s="564"/>
      <c r="G24" s="564"/>
      <c r="H24" s="564"/>
      <c r="I24" s="564"/>
    </row>
    <row r="25" spans="1:9" ht="13" x14ac:dyDescent="0.3">
      <c r="A25" s="567"/>
      <c r="B25" s="567"/>
      <c r="C25" s="567"/>
      <c r="D25" s="567"/>
      <c r="E25" s="567"/>
      <c r="F25" s="567"/>
      <c r="G25" s="567"/>
      <c r="H25" s="567"/>
      <c r="I25" s="567"/>
    </row>
    <row r="26" spans="1:9" ht="13" x14ac:dyDescent="0.25">
      <c r="A26" s="568" t="s">
        <v>156</v>
      </c>
      <c r="B26" s="568"/>
      <c r="C26" s="568"/>
      <c r="D26" s="568"/>
      <c r="E26" s="568"/>
      <c r="F26" s="568"/>
      <c r="G26" s="568"/>
      <c r="H26" s="568"/>
      <c r="I26" s="568"/>
    </row>
    <row r="27" spans="1:9" ht="14" x14ac:dyDescent="0.25">
      <c r="A27" s="63">
        <v>1</v>
      </c>
      <c r="B27" s="569" t="s">
        <v>155</v>
      </c>
      <c r="C27" s="569"/>
      <c r="D27" s="569"/>
      <c r="E27" s="569"/>
      <c r="F27" s="569"/>
      <c r="G27" s="569"/>
      <c r="H27" s="64" t="s">
        <v>62</v>
      </c>
      <c r="I27" s="63" t="s">
        <v>154</v>
      </c>
    </row>
    <row r="28" spans="1:9" ht="13" x14ac:dyDescent="0.25">
      <c r="A28" s="262" t="s">
        <v>15</v>
      </c>
      <c r="B28" s="553" t="s">
        <v>186</v>
      </c>
      <c r="C28" s="553"/>
      <c r="D28" s="553"/>
      <c r="E28" s="553"/>
      <c r="F28" s="553"/>
      <c r="G28" s="553"/>
      <c r="H28" s="553"/>
      <c r="I28" s="60">
        <v>773.2</v>
      </c>
    </row>
    <row r="29" spans="1:9" ht="13" x14ac:dyDescent="0.25">
      <c r="A29" s="262" t="s">
        <v>13</v>
      </c>
      <c r="B29" s="570" t="s">
        <v>232</v>
      </c>
      <c r="C29" s="570"/>
      <c r="D29" s="570"/>
      <c r="E29" s="570"/>
      <c r="F29" s="570"/>
      <c r="G29" s="570"/>
      <c r="H29" s="30"/>
      <c r="I29" s="60"/>
    </row>
    <row r="30" spans="1:9" ht="13" x14ac:dyDescent="0.25">
      <c r="A30" s="262" t="s">
        <v>12</v>
      </c>
      <c r="B30" s="571" t="s">
        <v>202</v>
      </c>
      <c r="C30" s="571"/>
      <c r="D30" s="571"/>
      <c r="E30" s="571"/>
      <c r="F30" s="571"/>
      <c r="G30" s="571"/>
      <c r="H30" s="61"/>
      <c r="I30" s="60"/>
    </row>
    <row r="31" spans="1:9" ht="13" x14ac:dyDescent="0.25">
      <c r="A31" s="262" t="s">
        <v>35</v>
      </c>
      <c r="B31" s="553" t="s">
        <v>150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262" t="s">
        <v>32</v>
      </c>
      <c r="B32" s="553" t="s">
        <v>149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262" t="s">
        <v>81</v>
      </c>
      <c r="B33" s="553" t="s">
        <v>148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262" t="s">
        <v>79</v>
      </c>
      <c r="B34" s="553" t="s">
        <v>147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262" t="s">
        <v>114</v>
      </c>
      <c r="B35" s="553" t="s">
        <v>145</v>
      </c>
      <c r="C35" s="553"/>
      <c r="D35" s="553"/>
      <c r="E35" s="553"/>
      <c r="F35" s="553"/>
      <c r="G35" s="553"/>
      <c r="H35" s="553"/>
      <c r="I35" s="60"/>
    </row>
    <row r="36" spans="1:9" ht="14" x14ac:dyDescent="0.25">
      <c r="A36" s="566" t="s">
        <v>144</v>
      </c>
      <c r="B36" s="566"/>
      <c r="C36" s="566"/>
      <c r="D36" s="566"/>
      <c r="E36" s="566"/>
      <c r="F36" s="566"/>
      <c r="G36" s="566"/>
      <c r="H36" s="566"/>
      <c r="I36" s="59">
        <f>SUM(I28:I35)</f>
        <v>773.2</v>
      </c>
    </row>
    <row r="37" spans="1:9" ht="13" x14ac:dyDescent="0.25">
      <c r="A37" s="560" t="s">
        <v>143</v>
      </c>
      <c r="B37" s="560"/>
      <c r="C37" s="560"/>
      <c r="D37" s="560"/>
      <c r="E37" s="560"/>
      <c r="F37" s="560"/>
      <c r="G37" s="560"/>
      <c r="H37" s="560"/>
      <c r="I37" s="560"/>
    </row>
    <row r="38" spans="1:9" ht="14" x14ac:dyDescent="0.25">
      <c r="A38" s="263">
        <v>2</v>
      </c>
      <c r="B38" s="554" t="s">
        <v>142</v>
      </c>
      <c r="C38" s="554"/>
      <c r="D38" s="554"/>
      <c r="E38" s="554"/>
      <c r="F38" s="554"/>
      <c r="G38" s="554"/>
      <c r="H38" s="554"/>
      <c r="I38" s="256" t="s">
        <v>16</v>
      </c>
    </row>
    <row r="39" spans="1:9" ht="13" x14ac:dyDescent="0.25">
      <c r="A39" s="257" t="s">
        <v>15</v>
      </c>
      <c r="B39" s="573"/>
      <c r="C39" s="573"/>
      <c r="D39" s="573"/>
      <c r="E39" s="573"/>
      <c r="F39" s="573"/>
      <c r="G39" s="573"/>
      <c r="H39" s="573"/>
      <c r="I39" s="25">
        <v>70.209999999999994</v>
      </c>
    </row>
    <row r="40" spans="1:9" ht="13" x14ac:dyDescent="0.25">
      <c r="A40" s="257"/>
      <c r="B40" s="572" t="s">
        <v>140</v>
      </c>
      <c r="C40" s="572"/>
      <c r="D40" s="572"/>
      <c r="E40" s="572"/>
      <c r="F40" s="572"/>
      <c r="G40" s="572"/>
      <c r="H40" s="57">
        <v>2.65</v>
      </c>
      <c r="I40" s="28" t="s">
        <v>49</v>
      </c>
    </row>
    <row r="41" spans="1:9" ht="13" x14ac:dyDescent="0.25">
      <c r="A41" s="257"/>
      <c r="B41" s="576" t="s">
        <v>336</v>
      </c>
      <c r="C41" s="576"/>
      <c r="D41" s="576"/>
      <c r="E41" s="576"/>
      <c r="F41" s="576"/>
      <c r="G41" s="576"/>
      <c r="H41" s="58"/>
      <c r="I41" s="28"/>
    </row>
    <row r="42" spans="1:9" ht="13" x14ac:dyDescent="0.25">
      <c r="A42" s="257" t="s">
        <v>13</v>
      </c>
      <c r="B42" s="573" t="s">
        <v>188</v>
      </c>
      <c r="C42" s="573"/>
      <c r="D42" s="573"/>
      <c r="E42" s="573"/>
      <c r="F42" s="573"/>
      <c r="G42" s="573"/>
      <c r="H42" s="573"/>
      <c r="I42" s="25">
        <v>115.72</v>
      </c>
    </row>
    <row r="43" spans="1:9" ht="13" x14ac:dyDescent="0.25">
      <c r="A43" s="257"/>
      <c r="B43" s="572" t="s">
        <v>256</v>
      </c>
      <c r="C43" s="572"/>
      <c r="D43" s="572"/>
      <c r="E43" s="572"/>
      <c r="F43" s="572"/>
      <c r="G43" s="572"/>
      <c r="H43" s="57">
        <v>5.39</v>
      </c>
      <c r="I43" s="28" t="s">
        <v>49</v>
      </c>
    </row>
    <row r="44" spans="1:9" ht="13" x14ac:dyDescent="0.25">
      <c r="A44" s="257" t="s">
        <v>12</v>
      </c>
      <c r="B44" s="573" t="s">
        <v>136</v>
      </c>
      <c r="C44" s="573"/>
      <c r="D44" s="573"/>
      <c r="E44" s="573"/>
      <c r="F44" s="573"/>
      <c r="G44" s="573"/>
      <c r="H44" s="573"/>
      <c r="I44" s="25">
        <v>5.93</v>
      </c>
    </row>
    <row r="45" spans="1:9" ht="13" x14ac:dyDescent="0.25">
      <c r="A45" s="257" t="s">
        <v>35</v>
      </c>
      <c r="B45" s="574" t="s">
        <v>271</v>
      </c>
      <c r="C45" s="574"/>
      <c r="D45" s="574"/>
      <c r="E45" s="574"/>
      <c r="F45" s="574"/>
      <c r="G45" s="574"/>
      <c r="H45" s="574"/>
      <c r="I45" s="20">
        <v>68.430000000000007</v>
      </c>
    </row>
    <row r="46" spans="1:9" ht="13" x14ac:dyDescent="0.25">
      <c r="A46" s="257" t="s">
        <v>32</v>
      </c>
      <c r="B46" s="574" t="s">
        <v>270</v>
      </c>
      <c r="C46" s="574"/>
      <c r="D46" s="574"/>
      <c r="E46" s="574"/>
      <c r="F46" s="574"/>
      <c r="G46" s="574"/>
      <c r="H46" s="574"/>
      <c r="I46" s="25">
        <v>3</v>
      </c>
    </row>
    <row r="47" spans="1:9" ht="13" x14ac:dyDescent="0.25">
      <c r="A47" s="257" t="s">
        <v>81</v>
      </c>
      <c r="B47" s="574" t="s">
        <v>261</v>
      </c>
      <c r="C47" s="574"/>
      <c r="D47" s="574"/>
      <c r="E47" s="574"/>
      <c r="F47" s="574"/>
      <c r="G47" s="574"/>
      <c r="H47" s="574"/>
      <c r="I47" s="20">
        <v>10</v>
      </c>
    </row>
    <row r="48" spans="1:9" ht="13" x14ac:dyDescent="0.25">
      <c r="A48" s="258"/>
      <c r="B48" s="575" t="s">
        <v>133</v>
      </c>
      <c r="C48" s="575"/>
      <c r="D48" s="575"/>
      <c r="E48" s="575"/>
      <c r="F48" s="575"/>
      <c r="G48" s="575"/>
      <c r="H48" s="575"/>
      <c r="I48" s="25">
        <f>SUM(I39:I47)</f>
        <v>273.29000000000002</v>
      </c>
    </row>
    <row r="49" spans="1:9" ht="13" x14ac:dyDescent="0.25">
      <c r="A49" s="560"/>
      <c r="B49" s="560"/>
      <c r="C49" s="560"/>
      <c r="D49" s="560"/>
      <c r="E49" s="560"/>
      <c r="F49" s="560"/>
      <c r="G49" s="560"/>
      <c r="H49" s="560"/>
      <c r="I49" s="560"/>
    </row>
    <row r="50" spans="1:9" ht="13" x14ac:dyDescent="0.25">
      <c r="A50" s="580" t="s">
        <v>132</v>
      </c>
      <c r="B50" s="580"/>
      <c r="C50" s="580"/>
      <c r="D50" s="580"/>
      <c r="E50" s="580"/>
      <c r="F50" s="580"/>
      <c r="G50" s="580"/>
      <c r="H50" s="580"/>
      <c r="I50" s="580"/>
    </row>
    <row r="51" spans="1:9" ht="13" x14ac:dyDescent="0.25">
      <c r="A51" s="580"/>
      <c r="B51" s="580"/>
      <c r="C51" s="580"/>
      <c r="D51" s="580"/>
      <c r="E51" s="580"/>
      <c r="F51" s="580"/>
      <c r="G51" s="580"/>
      <c r="H51" s="580"/>
      <c r="I51" s="580"/>
    </row>
    <row r="52" spans="1:9" ht="13" x14ac:dyDescent="0.25">
      <c r="A52" s="580" t="s">
        <v>131</v>
      </c>
      <c r="B52" s="580"/>
      <c r="C52" s="580"/>
      <c r="D52" s="580"/>
      <c r="E52" s="580"/>
      <c r="F52" s="580"/>
      <c r="G52" s="580"/>
      <c r="H52" s="580"/>
      <c r="I52" s="580"/>
    </row>
    <row r="53" spans="1:9" ht="14" x14ac:dyDescent="0.25">
      <c r="A53" s="263">
        <v>3</v>
      </c>
      <c r="B53" s="554" t="s">
        <v>130</v>
      </c>
      <c r="C53" s="554"/>
      <c r="D53" s="554"/>
      <c r="E53" s="554"/>
      <c r="F53" s="554"/>
      <c r="G53" s="554"/>
      <c r="H53" s="554"/>
      <c r="I53" s="263" t="s">
        <v>16</v>
      </c>
    </row>
    <row r="54" spans="1:9" ht="13" x14ac:dyDescent="0.25">
      <c r="A54" s="257" t="s">
        <v>15</v>
      </c>
      <c r="B54" s="553" t="s">
        <v>129</v>
      </c>
      <c r="C54" s="553"/>
      <c r="D54" s="553"/>
      <c r="E54" s="553"/>
      <c r="F54" s="553"/>
      <c r="G54" s="553"/>
      <c r="H54" s="553"/>
      <c r="I54" s="25">
        <v>20</v>
      </c>
    </row>
    <row r="55" spans="1:9" ht="13" x14ac:dyDescent="0.25">
      <c r="A55" s="257" t="s">
        <v>13</v>
      </c>
      <c r="B55" s="553" t="s">
        <v>128</v>
      </c>
      <c r="C55" s="553"/>
      <c r="D55" s="553"/>
      <c r="E55" s="553"/>
      <c r="F55" s="553"/>
      <c r="G55" s="553"/>
      <c r="H55" s="553"/>
      <c r="I55" s="20">
        <v>300</v>
      </c>
    </row>
    <row r="56" spans="1:9" ht="13" x14ac:dyDescent="0.25">
      <c r="A56" s="257" t="s">
        <v>12</v>
      </c>
      <c r="B56" s="577" t="s">
        <v>127</v>
      </c>
      <c r="C56" s="577"/>
      <c r="D56" s="577"/>
      <c r="E56" s="577"/>
      <c r="F56" s="577"/>
      <c r="G56" s="577"/>
      <c r="H56" s="577"/>
      <c r="I56" s="20"/>
    </row>
    <row r="57" spans="1:9" ht="13" x14ac:dyDescent="0.25">
      <c r="A57" s="257" t="s">
        <v>35</v>
      </c>
      <c r="B57" s="553" t="s">
        <v>65</v>
      </c>
      <c r="C57" s="553"/>
      <c r="D57" s="553"/>
      <c r="E57" s="553"/>
      <c r="F57" s="553"/>
      <c r="G57" s="553"/>
      <c r="H57" s="553"/>
      <c r="I57" s="20">
        <v>0</v>
      </c>
    </row>
    <row r="58" spans="1:9" ht="13" x14ac:dyDescent="0.25">
      <c r="A58" s="578" t="s">
        <v>125</v>
      </c>
      <c r="B58" s="578"/>
      <c r="C58" s="578"/>
      <c r="D58" s="578"/>
      <c r="E58" s="578"/>
      <c r="F58" s="578"/>
      <c r="G58" s="578"/>
      <c r="H58" s="578"/>
      <c r="I58" s="20">
        <f>SUM(I54:I57)</f>
        <v>320</v>
      </c>
    </row>
    <row r="59" spans="1:9" ht="18" x14ac:dyDescent="0.25">
      <c r="A59" s="579"/>
      <c r="B59" s="579"/>
      <c r="C59" s="579"/>
      <c r="D59" s="579"/>
      <c r="E59" s="579"/>
      <c r="F59" s="579"/>
      <c r="G59" s="579"/>
      <c r="H59" s="579"/>
      <c r="I59" s="579"/>
    </row>
    <row r="60" spans="1:9" x14ac:dyDescent="0.25">
      <c r="A60" s="564" t="s">
        <v>124</v>
      </c>
      <c r="B60" s="564"/>
      <c r="C60" s="564"/>
      <c r="D60" s="564"/>
      <c r="E60" s="564"/>
      <c r="F60" s="564"/>
      <c r="G60" s="564"/>
      <c r="H60" s="564"/>
      <c r="I60" s="564"/>
    </row>
    <row r="61" spans="1:9" ht="18" x14ac:dyDescent="0.25">
      <c r="A61" s="55"/>
      <c r="B61" s="54"/>
      <c r="C61" s="54"/>
      <c r="D61" s="54"/>
      <c r="E61" s="54"/>
      <c r="F61" s="54"/>
      <c r="G61" s="54"/>
      <c r="H61" s="54"/>
      <c r="I61" s="53"/>
    </row>
    <row r="62" spans="1:9" ht="13" x14ac:dyDescent="0.25">
      <c r="A62" s="568" t="s">
        <v>123</v>
      </c>
      <c r="B62" s="568"/>
      <c r="C62" s="568"/>
      <c r="D62" s="568"/>
      <c r="E62" s="568"/>
      <c r="F62" s="568"/>
      <c r="G62" s="568"/>
      <c r="H62" s="568"/>
      <c r="I62" s="568"/>
    </row>
    <row r="63" spans="1:9" ht="14" x14ac:dyDescent="0.25">
      <c r="A63" s="52" t="s">
        <v>76</v>
      </c>
      <c r="B63" s="554" t="s">
        <v>122</v>
      </c>
      <c r="C63" s="554"/>
      <c r="D63" s="554"/>
      <c r="E63" s="554"/>
      <c r="F63" s="554"/>
      <c r="G63" s="554"/>
      <c r="H63" s="256" t="s">
        <v>62</v>
      </c>
      <c r="I63" s="256" t="s">
        <v>16</v>
      </c>
    </row>
    <row r="64" spans="1:9" ht="13" x14ac:dyDescent="0.25">
      <c r="A64" s="50" t="s">
        <v>15</v>
      </c>
      <c r="B64" s="553" t="s">
        <v>121</v>
      </c>
      <c r="C64" s="553"/>
      <c r="D64" s="553"/>
      <c r="E64" s="553"/>
      <c r="F64" s="553"/>
      <c r="G64" s="553"/>
      <c r="H64" s="32">
        <v>0.2</v>
      </c>
      <c r="I64" s="49">
        <f>I36*20%</f>
        <v>154.64000000000001</v>
      </c>
    </row>
    <row r="65" spans="1:9" ht="13" x14ac:dyDescent="0.25">
      <c r="A65" s="50" t="s">
        <v>13</v>
      </c>
      <c r="B65" s="553" t="s">
        <v>120</v>
      </c>
      <c r="C65" s="553"/>
      <c r="D65" s="553"/>
      <c r="E65" s="553"/>
      <c r="F65" s="553"/>
      <c r="G65" s="553"/>
      <c r="H65" s="32">
        <v>1.4999999999999999E-2</v>
      </c>
      <c r="I65" s="49">
        <f>I36*1.5%</f>
        <v>11.598000000000001</v>
      </c>
    </row>
    <row r="66" spans="1:9" ht="13" x14ac:dyDescent="0.25">
      <c r="A66" s="50" t="s">
        <v>12</v>
      </c>
      <c r="B66" s="553" t="s">
        <v>119</v>
      </c>
      <c r="C66" s="553"/>
      <c r="D66" s="553"/>
      <c r="E66" s="553"/>
      <c r="F66" s="553"/>
      <c r="G66" s="553"/>
      <c r="H66" s="32">
        <v>0.01</v>
      </c>
      <c r="I66" s="49">
        <f>I36*1%</f>
        <v>7.7320000000000002</v>
      </c>
    </row>
    <row r="67" spans="1:9" ht="13" x14ac:dyDescent="0.25">
      <c r="A67" s="50" t="s">
        <v>35</v>
      </c>
      <c r="B67" s="553" t="s">
        <v>118</v>
      </c>
      <c r="C67" s="553"/>
      <c r="D67" s="553"/>
      <c r="E67" s="553"/>
      <c r="F67" s="553"/>
      <c r="G67" s="553"/>
      <c r="H67" s="32">
        <v>2E-3</v>
      </c>
      <c r="I67" s="49">
        <f>I36*0.2%</f>
        <v>1.5464000000000002</v>
      </c>
    </row>
    <row r="68" spans="1:9" ht="13" x14ac:dyDescent="0.25">
      <c r="A68" s="50" t="s">
        <v>32</v>
      </c>
      <c r="B68" s="553" t="s">
        <v>117</v>
      </c>
      <c r="C68" s="553"/>
      <c r="D68" s="553"/>
      <c r="E68" s="553"/>
      <c r="F68" s="553"/>
      <c r="G68" s="553"/>
      <c r="H68" s="32">
        <v>2.5000000000000001E-2</v>
      </c>
      <c r="I68" s="49">
        <f>I36*2.5%</f>
        <v>19.330000000000002</v>
      </c>
    </row>
    <row r="69" spans="1:9" ht="13" x14ac:dyDescent="0.25">
      <c r="A69" s="50" t="s">
        <v>81</v>
      </c>
      <c r="B69" s="553" t="s">
        <v>116</v>
      </c>
      <c r="C69" s="553"/>
      <c r="D69" s="553"/>
      <c r="E69" s="553"/>
      <c r="F69" s="553"/>
      <c r="G69" s="553"/>
      <c r="H69" s="32">
        <v>0.08</v>
      </c>
      <c r="I69" s="49">
        <f>I36*8%</f>
        <v>61.856000000000002</v>
      </c>
    </row>
    <row r="70" spans="1:9" ht="13" x14ac:dyDescent="0.25">
      <c r="A70" s="50" t="s">
        <v>79</v>
      </c>
      <c r="B70" s="553" t="s">
        <v>115</v>
      </c>
      <c r="C70" s="553"/>
      <c r="D70" s="553"/>
      <c r="E70" s="553"/>
      <c r="F70" s="553"/>
      <c r="G70" s="553"/>
      <c r="H70" s="32">
        <v>0.03</v>
      </c>
      <c r="I70" s="49">
        <f>I36*3%</f>
        <v>23.196000000000002</v>
      </c>
    </row>
    <row r="71" spans="1:9" ht="13" x14ac:dyDescent="0.25">
      <c r="A71" s="50" t="s">
        <v>114</v>
      </c>
      <c r="B71" s="553" t="s">
        <v>113</v>
      </c>
      <c r="C71" s="553"/>
      <c r="D71" s="553"/>
      <c r="E71" s="553"/>
      <c r="F71" s="553"/>
      <c r="G71" s="553"/>
      <c r="H71" s="32">
        <v>6.0000000000000001E-3</v>
      </c>
      <c r="I71" s="49">
        <f>I36*0.6%</f>
        <v>4.6392000000000007</v>
      </c>
    </row>
    <row r="72" spans="1:9" ht="13" x14ac:dyDescent="0.25">
      <c r="A72" s="578" t="s">
        <v>47</v>
      </c>
      <c r="B72" s="578"/>
      <c r="C72" s="578"/>
      <c r="D72" s="578"/>
      <c r="E72" s="578"/>
      <c r="F72" s="578"/>
      <c r="G72" s="578"/>
      <c r="H72" s="32">
        <f>SUM(H64:H71)</f>
        <v>0.3680000000000001</v>
      </c>
      <c r="I72" s="25">
        <f>SUM(I64:I71)</f>
        <v>284.53760000000011</v>
      </c>
    </row>
    <row r="73" spans="1:9" ht="13" x14ac:dyDescent="0.25">
      <c r="A73" s="260"/>
      <c r="B73" s="47"/>
      <c r="C73" s="47"/>
      <c r="D73" s="47"/>
      <c r="E73" s="47"/>
      <c r="F73" s="47"/>
      <c r="G73" s="47"/>
      <c r="H73" s="46"/>
      <c r="I73" s="45"/>
    </row>
    <row r="74" spans="1:9" ht="13" x14ac:dyDescent="0.25">
      <c r="A74" s="553" t="s">
        <v>112</v>
      </c>
      <c r="B74" s="553"/>
      <c r="C74" s="553"/>
      <c r="D74" s="553"/>
      <c r="E74" s="553"/>
      <c r="F74" s="553"/>
      <c r="G74" s="553"/>
      <c r="H74" s="553"/>
      <c r="I74" s="553"/>
    </row>
    <row r="75" spans="1:9" ht="13" x14ac:dyDescent="0.25">
      <c r="A75" s="560"/>
      <c r="B75" s="560"/>
      <c r="C75" s="560"/>
      <c r="D75" s="560"/>
      <c r="E75" s="560"/>
      <c r="F75" s="560"/>
      <c r="G75" s="560"/>
      <c r="H75" s="560"/>
      <c r="I75" s="560"/>
    </row>
    <row r="76" spans="1:9" ht="14" x14ac:dyDescent="0.25">
      <c r="A76" s="554" t="s">
        <v>111</v>
      </c>
      <c r="B76" s="554"/>
      <c r="C76" s="554"/>
      <c r="D76" s="554"/>
      <c r="E76" s="554"/>
      <c r="F76" s="554"/>
      <c r="G76" s="554"/>
      <c r="H76" s="554"/>
      <c r="I76" s="554"/>
    </row>
    <row r="77" spans="1:9" ht="14" x14ac:dyDescent="0.25">
      <c r="A77" s="263" t="s">
        <v>74</v>
      </c>
      <c r="B77" s="554" t="s">
        <v>110</v>
      </c>
      <c r="C77" s="554"/>
      <c r="D77" s="554"/>
      <c r="E77" s="554"/>
      <c r="F77" s="554"/>
      <c r="G77" s="554"/>
      <c r="H77" s="554"/>
      <c r="I77" s="263" t="s">
        <v>16</v>
      </c>
    </row>
    <row r="78" spans="1:9" ht="13" x14ac:dyDescent="0.25">
      <c r="A78" s="257" t="s">
        <v>15</v>
      </c>
      <c r="B78" s="553" t="s">
        <v>109</v>
      </c>
      <c r="C78" s="553"/>
      <c r="D78" s="553"/>
      <c r="E78" s="553"/>
      <c r="F78" s="553"/>
      <c r="G78" s="553"/>
      <c r="H78" s="553"/>
      <c r="I78" s="25">
        <f>I36*8.33%</f>
        <v>64.407560000000004</v>
      </c>
    </row>
    <row r="79" spans="1:9" ht="13" x14ac:dyDescent="0.25">
      <c r="A79" s="257" t="s">
        <v>13</v>
      </c>
      <c r="B79" s="553" t="s">
        <v>108</v>
      </c>
      <c r="C79" s="553"/>
      <c r="D79" s="553"/>
      <c r="E79" s="553"/>
      <c r="F79" s="553"/>
      <c r="G79" s="553"/>
      <c r="H79" s="553"/>
      <c r="I79" s="44">
        <f>I36*2.78%</f>
        <v>21.494959999999999</v>
      </c>
    </row>
    <row r="80" spans="1:9" ht="13" x14ac:dyDescent="0.25">
      <c r="A80" s="578" t="s">
        <v>80</v>
      </c>
      <c r="B80" s="578"/>
      <c r="C80" s="578"/>
      <c r="D80" s="578"/>
      <c r="E80" s="578"/>
      <c r="F80" s="578"/>
      <c r="G80" s="578"/>
      <c r="H80" s="578"/>
      <c r="I80" s="44">
        <f>SUM(I78:I79)</f>
        <v>85.90252000000001</v>
      </c>
    </row>
    <row r="81" spans="1:9" ht="13" x14ac:dyDescent="0.25">
      <c r="A81" s="257" t="s">
        <v>12</v>
      </c>
      <c r="B81" s="553" t="s">
        <v>107</v>
      </c>
      <c r="C81" s="553"/>
      <c r="D81" s="553"/>
      <c r="E81" s="553"/>
      <c r="F81" s="553"/>
      <c r="G81" s="553"/>
      <c r="H81" s="553"/>
      <c r="I81" s="261">
        <f>ROUND(H72*I80,2)</f>
        <v>31.61</v>
      </c>
    </row>
    <row r="82" spans="1:9" ht="13" x14ac:dyDescent="0.25">
      <c r="A82" s="578" t="s">
        <v>47</v>
      </c>
      <c r="B82" s="578"/>
      <c r="C82" s="578"/>
      <c r="D82" s="578"/>
      <c r="E82" s="578"/>
      <c r="F82" s="578"/>
      <c r="G82" s="578"/>
      <c r="H82" s="578"/>
      <c r="I82" s="44">
        <f>SUM(I80:I81)</f>
        <v>117.51252000000001</v>
      </c>
    </row>
    <row r="83" spans="1:9" ht="13" x14ac:dyDescent="0.25">
      <c r="A83" s="580"/>
      <c r="B83" s="580"/>
      <c r="C83" s="580"/>
      <c r="D83" s="580"/>
      <c r="E83" s="580"/>
      <c r="F83" s="580"/>
      <c r="G83" s="580"/>
      <c r="H83" s="580"/>
      <c r="I83" s="580"/>
    </row>
    <row r="84" spans="1:9" ht="14" x14ac:dyDescent="0.25">
      <c r="A84" s="554" t="s">
        <v>106</v>
      </c>
      <c r="B84" s="554"/>
      <c r="C84" s="554"/>
      <c r="D84" s="554"/>
      <c r="E84" s="554"/>
      <c r="F84" s="554"/>
      <c r="G84" s="554"/>
      <c r="H84" s="554"/>
      <c r="I84" s="554"/>
    </row>
    <row r="85" spans="1:9" ht="14" x14ac:dyDescent="0.25">
      <c r="A85" s="263" t="s">
        <v>72</v>
      </c>
      <c r="B85" s="581" t="s">
        <v>105</v>
      </c>
      <c r="C85" s="581"/>
      <c r="D85" s="581"/>
      <c r="E85" s="581"/>
      <c r="F85" s="581"/>
      <c r="G85" s="581"/>
      <c r="H85" s="581"/>
      <c r="I85" s="263" t="s">
        <v>16</v>
      </c>
    </row>
    <row r="86" spans="1:9" ht="13" x14ac:dyDescent="0.25">
      <c r="A86" s="257" t="s">
        <v>15</v>
      </c>
      <c r="B86" s="553" t="s">
        <v>105</v>
      </c>
      <c r="C86" s="553"/>
      <c r="D86" s="553"/>
      <c r="E86" s="553"/>
      <c r="F86" s="553"/>
      <c r="G86" s="553"/>
      <c r="H86" s="553"/>
      <c r="I86" s="71">
        <f xml:space="preserve"> I36*0.07%</f>
        <v>0.54124000000000017</v>
      </c>
    </row>
    <row r="87" spans="1:9" ht="13" x14ac:dyDescent="0.25">
      <c r="A87" s="257" t="s">
        <v>13</v>
      </c>
      <c r="B87" s="553" t="s">
        <v>103</v>
      </c>
      <c r="C87" s="553"/>
      <c r="D87" s="553"/>
      <c r="E87" s="553"/>
      <c r="F87" s="553"/>
      <c r="G87" s="553"/>
      <c r="H87" s="553"/>
      <c r="I87" s="25">
        <f>ROUND(H72*I86,2)</f>
        <v>0.2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25">
        <f>SUM(I86:I87)</f>
        <v>0.74124000000000012</v>
      </c>
    </row>
    <row r="89" spans="1:9" ht="14" x14ac:dyDescent="0.25">
      <c r="A89" s="581" t="s">
        <v>102</v>
      </c>
      <c r="B89" s="581"/>
      <c r="C89" s="581"/>
      <c r="D89" s="581"/>
      <c r="E89" s="581"/>
      <c r="F89" s="581"/>
      <c r="G89" s="581"/>
      <c r="H89" s="581"/>
      <c r="I89" s="581"/>
    </row>
    <row r="90" spans="1:9" ht="14" x14ac:dyDescent="0.25">
      <c r="A90" s="263" t="s">
        <v>70</v>
      </c>
      <c r="B90" s="581" t="s">
        <v>101</v>
      </c>
      <c r="C90" s="581"/>
      <c r="D90" s="581"/>
      <c r="E90" s="581"/>
      <c r="F90" s="581"/>
      <c r="G90" s="581"/>
      <c r="H90" s="581"/>
      <c r="I90" s="263" t="s">
        <v>16</v>
      </c>
    </row>
    <row r="91" spans="1:9" ht="13" x14ac:dyDescent="0.25">
      <c r="A91" s="257" t="s">
        <v>15</v>
      </c>
      <c r="B91" s="577" t="s">
        <v>100</v>
      </c>
      <c r="C91" s="577"/>
      <c r="D91" s="577"/>
      <c r="E91" s="577"/>
      <c r="F91" s="577"/>
      <c r="G91" s="577"/>
      <c r="H91" s="577"/>
      <c r="I91" s="72">
        <f>I36*0.42%</f>
        <v>3.2474400000000001</v>
      </c>
    </row>
    <row r="92" spans="1:9" ht="13" x14ac:dyDescent="0.25">
      <c r="A92" s="257" t="s">
        <v>13</v>
      </c>
      <c r="B92" s="577" t="s">
        <v>99</v>
      </c>
      <c r="C92" s="577"/>
      <c r="D92" s="577"/>
      <c r="E92" s="577"/>
      <c r="F92" s="577"/>
      <c r="G92" s="577"/>
      <c r="H92" s="577"/>
      <c r="I92" s="25">
        <f>I36*0.03%</f>
        <v>0.23196</v>
      </c>
    </row>
    <row r="93" spans="1:9" ht="13" x14ac:dyDescent="0.25">
      <c r="A93" s="257" t="s">
        <v>98</v>
      </c>
      <c r="B93" s="577" t="s">
        <v>97</v>
      </c>
      <c r="C93" s="577"/>
      <c r="D93" s="577"/>
      <c r="E93" s="577"/>
      <c r="F93" s="577"/>
      <c r="G93" s="577"/>
      <c r="H93" s="577"/>
      <c r="I93" s="25">
        <f>ROUND((0.08*0.4*0.05)*I36,2)</f>
        <v>1.24</v>
      </c>
    </row>
    <row r="94" spans="1:9" ht="13" x14ac:dyDescent="0.25">
      <c r="A94" s="257" t="s">
        <v>96</v>
      </c>
      <c r="B94" s="553" t="s">
        <v>95</v>
      </c>
      <c r="C94" s="553"/>
      <c r="D94" s="553"/>
      <c r="E94" s="553"/>
      <c r="F94" s="553"/>
      <c r="G94" s="553"/>
      <c r="H94" s="553"/>
      <c r="I94" s="71">
        <f>ROUND((1*0.08*0.1*0.05)*I36,2)</f>
        <v>0.31</v>
      </c>
    </row>
    <row r="95" spans="1:9" ht="13" x14ac:dyDescent="0.25">
      <c r="A95" s="257" t="s">
        <v>35</v>
      </c>
      <c r="B95" s="553" t="s">
        <v>190</v>
      </c>
      <c r="C95" s="553"/>
      <c r="D95" s="553"/>
      <c r="E95" s="553"/>
      <c r="F95" s="553"/>
      <c r="G95" s="553"/>
      <c r="H95" s="553"/>
      <c r="I95" s="25">
        <f xml:space="preserve"> I36*1.94%</f>
        <v>15.000080000000001</v>
      </c>
    </row>
    <row r="96" spans="1:9" ht="13" x14ac:dyDescent="0.25">
      <c r="A96" s="257" t="s">
        <v>32</v>
      </c>
      <c r="B96" s="577" t="s">
        <v>93</v>
      </c>
      <c r="C96" s="577"/>
      <c r="D96" s="577"/>
      <c r="E96" s="577"/>
      <c r="F96" s="577"/>
      <c r="G96" s="577"/>
      <c r="H96" s="577"/>
      <c r="I96" s="25">
        <f>I95*36.8%</f>
        <v>5.5200294400000001</v>
      </c>
    </row>
    <row r="97" spans="1:9" ht="13" x14ac:dyDescent="0.25">
      <c r="A97" s="257" t="s">
        <v>92</v>
      </c>
      <c r="B97" s="577" t="s">
        <v>91</v>
      </c>
      <c r="C97" s="577"/>
      <c r="D97" s="577"/>
      <c r="E97" s="577"/>
      <c r="F97" s="577"/>
      <c r="G97" s="577"/>
      <c r="H97" s="577"/>
      <c r="I97" s="25">
        <f>ROUND(1*0.08*0.4*I36,2)</f>
        <v>24.74</v>
      </c>
    </row>
    <row r="98" spans="1:9" ht="13" x14ac:dyDescent="0.25">
      <c r="A98" s="257" t="s">
        <v>90</v>
      </c>
      <c r="B98" s="553" t="s">
        <v>89</v>
      </c>
      <c r="C98" s="553"/>
      <c r="D98" s="553"/>
      <c r="E98" s="553"/>
      <c r="F98" s="553"/>
      <c r="G98" s="553"/>
      <c r="H98" s="553"/>
      <c r="I98" s="25">
        <f>ROUND(1*0.08*0.1*I36,2)</f>
        <v>6.19</v>
      </c>
    </row>
    <row r="99" spans="1:9" ht="13" x14ac:dyDescent="0.25">
      <c r="A99" s="578" t="s">
        <v>47</v>
      </c>
      <c r="B99" s="578"/>
      <c r="C99" s="578"/>
      <c r="D99" s="578"/>
      <c r="E99" s="578"/>
      <c r="F99" s="578"/>
      <c r="G99" s="578"/>
      <c r="H99" s="578"/>
      <c r="I99" s="25">
        <f>SUM(I91:I98)</f>
        <v>56.479509440000001</v>
      </c>
    </row>
    <row r="100" spans="1:9" ht="14" x14ac:dyDescent="0.25">
      <c r="A100" s="554" t="s">
        <v>88</v>
      </c>
      <c r="B100" s="554"/>
      <c r="C100" s="554"/>
      <c r="D100" s="554"/>
      <c r="E100" s="554"/>
      <c r="F100" s="554"/>
      <c r="G100" s="554"/>
      <c r="H100" s="554"/>
      <c r="I100" s="554"/>
    </row>
    <row r="101" spans="1:9" ht="14" x14ac:dyDescent="0.3">
      <c r="A101" s="41" t="s">
        <v>68</v>
      </c>
      <c r="B101" s="581" t="s">
        <v>87</v>
      </c>
      <c r="C101" s="581"/>
      <c r="D101" s="581"/>
      <c r="E101" s="581"/>
      <c r="F101" s="581"/>
      <c r="G101" s="581"/>
      <c r="H101" s="581"/>
      <c r="I101" s="41" t="s">
        <v>16</v>
      </c>
    </row>
    <row r="102" spans="1:9" ht="13" x14ac:dyDescent="0.3">
      <c r="A102" s="268" t="s">
        <v>15</v>
      </c>
      <c r="B102" s="577" t="s">
        <v>86</v>
      </c>
      <c r="C102" s="577"/>
      <c r="D102" s="577"/>
      <c r="E102" s="577"/>
      <c r="F102" s="577"/>
      <c r="G102" s="577"/>
      <c r="H102" s="577"/>
      <c r="I102" s="25">
        <f>I36*8.33%</f>
        <v>64.407560000000004</v>
      </c>
    </row>
    <row r="103" spans="1:9" ht="13" x14ac:dyDescent="0.3">
      <c r="A103" s="268" t="s">
        <v>13</v>
      </c>
      <c r="B103" s="577" t="s">
        <v>191</v>
      </c>
      <c r="C103" s="577"/>
      <c r="D103" s="577"/>
      <c r="E103" s="577"/>
      <c r="F103" s="577"/>
      <c r="G103" s="577"/>
      <c r="H103" s="577"/>
      <c r="I103" s="40">
        <f>I36*1%</f>
        <v>7.7320000000000002</v>
      </c>
    </row>
    <row r="104" spans="1:9" ht="13" x14ac:dyDescent="0.3">
      <c r="A104" s="268" t="s">
        <v>12</v>
      </c>
      <c r="B104" s="577" t="s">
        <v>180</v>
      </c>
      <c r="C104" s="577"/>
      <c r="D104" s="577"/>
      <c r="E104" s="577"/>
      <c r="F104" s="577"/>
      <c r="G104" s="577"/>
      <c r="H104" s="577"/>
      <c r="I104" s="40">
        <f>I36*0.02%</f>
        <v>0.15464000000000003</v>
      </c>
    </row>
    <row r="105" spans="1:9" ht="13" x14ac:dyDescent="0.3">
      <c r="A105" s="268" t="s">
        <v>35</v>
      </c>
      <c r="B105" s="577" t="s">
        <v>192</v>
      </c>
      <c r="C105" s="577"/>
      <c r="D105" s="577"/>
      <c r="E105" s="577"/>
      <c r="F105" s="577"/>
      <c r="G105" s="577"/>
      <c r="H105" s="577"/>
      <c r="I105" s="40">
        <f>I36*0.05%</f>
        <v>0.38660000000000005</v>
      </c>
    </row>
    <row r="106" spans="1:9" ht="13" x14ac:dyDescent="0.3">
      <c r="A106" s="268" t="s">
        <v>32</v>
      </c>
      <c r="B106" s="577" t="s">
        <v>193</v>
      </c>
      <c r="C106" s="577"/>
      <c r="D106" s="577"/>
      <c r="E106" s="577"/>
      <c r="F106" s="577"/>
      <c r="G106" s="577"/>
      <c r="H106" s="577"/>
      <c r="I106" s="37">
        <f>I36*0.28%</f>
        <v>2.1649600000000007</v>
      </c>
    </row>
    <row r="107" spans="1:9" ht="13" x14ac:dyDescent="0.3">
      <c r="A107" s="268" t="s">
        <v>81</v>
      </c>
      <c r="B107" s="577" t="s">
        <v>65</v>
      </c>
      <c r="C107" s="577"/>
      <c r="D107" s="577"/>
      <c r="E107" s="577"/>
      <c r="F107" s="577"/>
      <c r="G107" s="577"/>
      <c r="H107" s="577"/>
      <c r="I107" s="37"/>
    </row>
    <row r="108" spans="1:9" ht="13" x14ac:dyDescent="0.3">
      <c r="A108" s="578" t="s">
        <v>80</v>
      </c>
      <c r="B108" s="578"/>
      <c r="C108" s="578"/>
      <c r="D108" s="578"/>
      <c r="E108" s="578"/>
      <c r="F108" s="578"/>
      <c r="G108" s="578"/>
      <c r="H108" s="578"/>
      <c r="I108" s="37">
        <f>SUM(I102:I107)</f>
        <v>74.845760000000013</v>
      </c>
    </row>
    <row r="109" spans="1:9" ht="13" x14ac:dyDescent="0.3">
      <c r="A109" s="267" t="s">
        <v>79</v>
      </c>
      <c r="B109" s="577" t="s">
        <v>78</v>
      </c>
      <c r="C109" s="577"/>
      <c r="D109" s="577"/>
      <c r="E109" s="577"/>
      <c r="F109" s="577"/>
      <c r="G109" s="577"/>
      <c r="H109" s="577"/>
      <c r="I109" s="37">
        <f>ROUND(H72*I108,2)</f>
        <v>27.54</v>
      </c>
    </row>
    <row r="110" spans="1:9" ht="13" x14ac:dyDescent="0.25">
      <c r="A110" s="578" t="s">
        <v>47</v>
      </c>
      <c r="B110" s="578"/>
      <c r="C110" s="578"/>
      <c r="D110" s="578"/>
      <c r="E110" s="578"/>
      <c r="F110" s="578"/>
      <c r="G110" s="578"/>
      <c r="H110" s="578"/>
      <c r="I110" s="25">
        <f>SUM(I108:I109)</f>
        <v>102.38576</v>
      </c>
    </row>
    <row r="111" spans="1:9" ht="14" x14ac:dyDescent="0.25">
      <c r="A111" s="581" t="s">
        <v>77</v>
      </c>
      <c r="B111" s="581"/>
      <c r="C111" s="581"/>
      <c r="D111" s="581"/>
      <c r="E111" s="581"/>
      <c r="F111" s="581"/>
      <c r="G111" s="581"/>
      <c r="H111" s="581"/>
      <c r="I111" s="581"/>
    </row>
    <row r="112" spans="1:9" ht="14" x14ac:dyDescent="0.25">
      <c r="A112" s="263">
        <v>4</v>
      </c>
      <c r="B112" s="554" t="s">
        <v>34</v>
      </c>
      <c r="C112" s="554"/>
      <c r="D112" s="554"/>
      <c r="E112" s="554"/>
      <c r="F112" s="554"/>
      <c r="G112" s="554"/>
      <c r="H112" s="554"/>
      <c r="I112" s="263" t="s">
        <v>16</v>
      </c>
    </row>
    <row r="113" spans="1:9" ht="13" x14ac:dyDescent="0.25">
      <c r="A113" s="257" t="s">
        <v>76</v>
      </c>
      <c r="B113" s="553" t="s">
        <v>75</v>
      </c>
      <c r="C113" s="553"/>
      <c r="D113" s="553"/>
      <c r="E113" s="553"/>
      <c r="F113" s="553"/>
      <c r="G113" s="553"/>
      <c r="H113" s="553"/>
      <c r="I113" s="25">
        <f>I72</f>
        <v>284.53760000000011</v>
      </c>
    </row>
    <row r="114" spans="1:9" ht="13" x14ac:dyDescent="0.25">
      <c r="A114" s="257" t="s">
        <v>74</v>
      </c>
      <c r="B114" s="553" t="s">
        <v>73</v>
      </c>
      <c r="C114" s="553"/>
      <c r="D114" s="553"/>
      <c r="E114" s="553"/>
      <c r="F114" s="553"/>
      <c r="G114" s="553"/>
      <c r="H114" s="553"/>
      <c r="I114" s="25">
        <f>I82</f>
        <v>117.51252000000001</v>
      </c>
    </row>
    <row r="115" spans="1:9" ht="13" x14ac:dyDescent="0.25">
      <c r="A115" s="257" t="s">
        <v>72</v>
      </c>
      <c r="B115" s="553" t="s">
        <v>71</v>
      </c>
      <c r="C115" s="553"/>
      <c r="D115" s="553"/>
      <c r="E115" s="553"/>
      <c r="F115" s="553"/>
      <c r="G115" s="553"/>
      <c r="H115" s="553"/>
      <c r="I115" s="25">
        <f>I88</f>
        <v>0.74124000000000012</v>
      </c>
    </row>
    <row r="116" spans="1:9" ht="13" x14ac:dyDescent="0.25">
      <c r="A116" s="257" t="s">
        <v>70</v>
      </c>
      <c r="B116" s="553" t="s">
        <v>69</v>
      </c>
      <c r="C116" s="553"/>
      <c r="D116" s="553"/>
      <c r="E116" s="553"/>
      <c r="F116" s="553"/>
      <c r="G116" s="553"/>
      <c r="H116" s="553"/>
      <c r="I116" s="25">
        <f>I99</f>
        <v>56.479509440000001</v>
      </c>
    </row>
    <row r="117" spans="1:9" ht="13" x14ac:dyDescent="0.25">
      <c r="A117" s="257" t="s">
        <v>68</v>
      </c>
      <c r="B117" s="553" t="s">
        <v>67</v>
      </c>
      <c r="C117" s="553"/>
      <c r="D117" s="553"/>
      <c r="E117" s="553"/>
      <c r="F117" s="553"/>
      <c r="G117" s="553"/>
      <c r="H117" s="553"/>
      <c r="I117" s="25">
        <f>I110</f>
        <v>102.38576</v>
      </c>
    </row>
    <row r="118" spans="1:9" ht="13" x14ac:dyDescent="0.25">
      <c r="A118" s="257" t="s">
        <v>66</v>
      </c>
      <c r="B118" s="553" t="s">
        <v>65</v>
      </c>
      <c r="C118" s="553"/>
      <c r="D118" s="553"/>
      <c r="E118" s="553"/>
      <c r="F118" s="553"/>
      <c r="G118" s="553"/>
      <c r="H118" s="553"/>
      <c r="I118" s="25"/>
    </row>
    <row r="119" spans="1:9" ht="13" x14ac:dyDescent="0.25">
      <c r="A119" s="578" t="s">
        <v>47</v>
      </c>
      <c r="B119" s="578"/>
      <c r="C119" s="578"/>
      <c r="D119" s="578"/>
      <c r="E119" s="578"/>
      <c r="F119" s="578"/>
      <c r="G119" s="578"/>
      <c r="H119" s="578"/>
      <c r="I119" s="25">
        <f>SUM(I113:I118)</f>
        <v>561.65662944000019</v>
      </c>
    </row>
    <row r="120" spans="1:9" ht="13" x14ac:dyDescent="0.25">
      <c r="A120" s="560" t="s">
        <v>64</v>
      </c>
      <c r="B120" s="560"/>
      <c r="C120" s="560"/>
      <c r="D120" s="560"/>
      <c r="E120" s="560"/>
      <c r="F120" s="560"/>
      <c r="G120" s="560"/>
      <c r="H120" s="560"/>
      <c r="I120" s="560"/>
    </row>
    <row r="121" spans="1:9" ht="14" x14ac:dyDescent="0.25">
      <c r="A121" s="263">
        <v>5</v>
      </c>
      <c r="B121" s="581" t="s">
        <v>63</v>
      </c>
      <c r="C121" s="581"/>
      <c r="D121" s="581"/>
      <c r="E121" s="581"/>
      <c r="F121" s="581"/>
      <c r="G121" s="581"/>
      <c r="H121" s="263" t="s">
        <v>62</v>
      </c>
      <c r="I121" s="34" t="s">
        <v>16</v>
      </c>
    </row>
    <row r="122" spans="1:9" ht="13" x14ac:dyDescent="0.25">
      <c r="A122" s="624" t="s">
        <v>61</v>
      </c>
      <c r="B122" s="624"/>
      <c r="C122" s="624"/>
      <c r="D122" s="624"/>
      <c r="E122" s="624"/>
      <c r="F122" s="624"/>
      <c r="G122" s="624"/>
      <c r="H122" s="33" t="s">
        <v>49</v>
      </c>
      <c r="I122" s="23">
        <f>SUM(I36+I48+I58+I119)</f>
        <v>1928.1466294400002</v>
      </c>
    </row>
    <row r="123" spans="1:9" ht="13" x14ac:dyDescent="0.25">
      <c r="A123" s="257" t="s">
        <v>15</v>
      </c>
      <c r="B123" s="574" t="s">
        <v>60</v>
      </c>
      <c r="C123" s="622"/>
      <c r="D123" s="622"/>
      <c r="E123" s="622"/>
      <c r="F123" s="622"/>
      <c r="G123" s="623"/>
      <c r="H123" s="32">
        <v>4.9500000000000002E-2</v>
      </c>
      <c r="I123" s="25">
        <v>101.61</v>
      </c>
    </row>
    <row r="124" spans="1:9" ht="13" x14ac:dyDescent="0.25">
      <c r="A124" s="624" t="s">
        <v>59</v>
      </c>
      <c r="B124" s="624"/>
      <c r="C124" s="624"/>
      <c r="D124" s="624"/>
      <c r="E124" s="624"/>
      <c r="F124" s="624"/>
      <c r="G124" s="624"/>
      <c r="H124" s="31" t="s">
        <v>49</v>
      </c>
      <c r="I124" s="23">
        <f>SUM(I36+I48+I58+I119+I123)</f>
        <v>2029.7566294400001</v>
      </c>
    </row>
    <row r="125" spans="1:9" ht="13" x14ac:dyDescent="0.25">
      <c r="A125" s="257" t="s">
        <v>13</v>
      </c>
      <c r="B125" s="574" t="s">
        <v>58</v>
      </c>
      <c r="C125" s="622"/>
      <c r="D125" s="622"/>
      <c r="E125" s="622"/>
      <c r="F125" s="622"/>
      <c r="G125" s="623"/>
      <c r="H125" s="32">
        <v>2.5499999999999998E-2</v>
      </c>
      <c r="I125" s="25">
        <v>54.4</v>
      </c>
    </row>
    <row r="126" spans="1:9" ht="13" x14ac:dyDescent="0.25">
      <c r="A126" s="624" t="s">
        <v>57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SUM(I36+I48+I58+I119+I123+I125)</f>
        <v>2084.15662944</v>
      </c>
    </row>
    <row r="127" spans="1:9" ht="13" x14ac:dyDescent="0.25">
      <c r="A127" s="257" t="s">
        <v>12</v>
      </c>
      <c r="B127" s="577" t="s">
        <v>56</v>
      </c>
      <c r="C127" s="577"/>
      <c r="D127" s="577"/>
      <c r="E127" s="577"/>
      <c r="F127" s="577"/>
      <c r="G127" s="577"/>
      <c r="H127" s="30" t="s">
        <v>49</v>
      </c>
      <c r="I127" s="28"/>
    </row>
    <row r="128" spans="1:9" ht="13" x14ac:dyDescent="0.25">
      <c r="A128" s="257"/>
      <c r="B128" s="577" t="s">
        <v>55</v>
      </c>
      <c r="C128" s="577"/>
      <c r="D128" s="577"/>
      <c r="E128" s="577"/>
      <c r="F128" s="577"/>
      <c r="G128" s="577"/>
      <c r="H128" s="30" t="s">
        <v>49</v>
      </c>
      <c r="I128" s="28" t="s">
        <v>49</v>
      </c>
    </row>
    <row r="129" spans="1:9" ht="13" x14ac:dyDescent="0.25">
      <c r="A129" s="257"/>
      <c r="B129" s="625" t="s">
        <v>263</v>
      </c>
      <c r="C129" s="583"/>
      <c r="D129" s="583"/>
      <c r="E129" s="583"/>
      <c r="F129" s="583"/>
      <c r="G129" s="583"/>
      <c r="H129" s="26">
        <v>0.03</v>
      </c>
      <c r="I129" s="25">
        <f>I152*H129</f>
        <v>72.499799999999993</v>
      </c>
    </row>
    <row r="130" spans="1:9" ht="13" x14ac:dyDescent="0.25">
      <c r="A130" s="257"/>
      <c r="B130" s="625" t="s">
        <v>264</v>
      </c>
      <c r="C130" s="583"/>
      <c r="D130" s="583"/>
      <c r="E130" s="583"/>
      <c r="F130" s="583"/>
      <c r="G130" s="583"/>
      <c r="H130" s="26">
        <v>6.4999999999999997E-3</v>
      </c>
      <c r="I130" s="25">
        <f>I152*H130</f>
        <v>15.708289999999998</v>
      </c>
    </row>
    <row r="131" spans="1:9" ht="13" x14ac:dyDescent="0.25">
      <c r="A131" s="257"/>
      <c r="B131" s="582" t="s">
        <v>265</v>
      </c>
      <c r="C131" s="582"/>
      <c r="D131" s="582"/>
      <c r="E131" s="582"/>
      <c r="F131" s="582"/>
      <c r="G131" s="582"/>
      <c r="H131" s="29"/>
      <c r="I131" s="28"/>
    </row>
    <row r="132" spans="1:9" ht="13" x14ac:dyDescent="0.25">
      <c r="A132" s="257"/>
      <c r="B132" s="584" t="s">
        <v>51</v>
      </c>
      <c r="C132" s="584"/>
      <c r="D132" s="584"/>
      <c r="E132" s="584"/>
      <c r="F132" s="584"/>
      <c r="G132" s="584"/>
      <c r="H132" s="29" t="s">
        <v>49</v>
      </c>
      <c r="I132" s="28" t="s">
        <v>49</v>
      </c>
    </row>
    <row r="133" spans="1:9" ht="13" x14ac:dyDescent="0.25">
      <c r="A133" s="257"/>
      <c r="B133" s="573" t="s">
        <v>50</v>
      </c>
      <c r="C133" s="573"/>
      <c r="D133" s="573"/>
      <c r="E133" s="573"/>
      <c r="F133" s="573"/>
      <c r="G133" s="573"/>
      <c r="H133" s="29" t="s">
        <v>49</v>
      </c>
      <c r="I133" s="28" t="s">
        <v>49</v>
      </c>
    </row>
    <row r="134" spans="1:9" ht="13" x14ac:dyDescent="0.25">
      <c r="A134" s="257"/>
      <c r="B134" s="625" t="s">
        <v>228</v>
      </c>
      <c r="C134" s="583"/>
      <c r="D134" s="583"/>
      <c r="E134" s="583"/>
      <c r="F134" s="583"/>
      <c r="G134" s="583"/>
      <c r="H134" s="26">
        <v>0.05</v>
      </c>
      <c r="I134" s="25">
        <f>I152*H134</f>
        <v>120.833</v>
      </c>
    </row>
    <row r="135" spans="1:9" ht="13" x14ac:dyDescent="0.25">
      <c r="A135" s="578" t="s">
        <v>248</v>
      </c>
      <c r="B135" s="578"/>
      <c r="C135" s="578"/>
      <c r="D135" s="578"/>
      <c r="E135" s="578"/>
      <c r="F135" s="578"/>
      <c r="G135" s="578"/>
      <c r="H135" s="578"/>
      <c r="I135" s="25">
        <f>I137+I123+I125</f>
        <v>365.05108999999999</v>
      </c>
    </row>
    <row r="136" spans="1:9" ht="13" x14ac:dyDescent="0.25">
      <c r="A136" s="578"/>
      <c r="B136" s="578"/>
      <c r="C136" s="578"/>
      <c r="D136" s="578"/>
      <c r="E136" s="578"/>
      <c r="F136" s="578"/>
      <c r="G136" s="578"/>
      <c r="H136" s="578"/>
      <c r="I136" s="578"/>
    </row>
    <row r="137" spans="1:9" ht="13" x14ac:dyDescent="0.25">
      <c r="A137" s="589" t="s">
        <v>46</v>
      </c>
      <c r="B137" s="589"/>
      <c r="C137" s="589"/>
      <c r="D137" s="589"/>
      <c r="E137" s="589"/>
      <c r="F137" s="589"/>
      <c r="G137" s="589"/>
      <c r="H137" s="24">
        <f>SUM(H129:H134)</f>
        <v>8.6499999999999994E-2</v>
      </c>
      <c r="I137" s="23">
        <f>SUM(I129:I134)</f>
        <v>209.04109</v>
      </c>
    </row>
    <row r="138" spans="1:9" x14ac:dyDescent="0.25">
      <c r="A138" s="590" t="s">
        <v>45</v>
      </c>
      <c r="B138" s="590"/>
      <c r="C138" s="591" t="s">
        <v>44</v>
      </c>
      <c r="D138" s="591"/>
      <c r="E138" s="591"/>
      <c r="F138" s="591"/>
      <c r="G138" s="591"/>
      <c r="H138" s="591"/>
      <c r="I138" s="591"/>
    </row>
    <row r="139" spans="1:9" x14ac:dyDescent="0.25">
      <c r="A139" s="590"/>
      <c r="B139" s="590"/>
      <c r="C139" s="592" t="s">
        <v>43</v>
      </c>
      <c r="D139" s="592"/>
      <c r="E139" s="592"/>
      <c r="F139" s="592"/>
      <c r="G139" s="592"/>
      <c r="H139" s="592"/>
      <c r="I139" s="592"/>
    </row>
    <row r="140" spans="1:9" x14ac:dyDescent="0.25">
      <c r="A140" s="590"/>
      <c r="B140" s="590"/>
      <c r="C140" s="593" t="s">
        <v>42</v>
      </c>
      <c r="D140" s="593"/>
      <c r="E140" s="593"/>
      <c r="F140" s="593"/>
      <c r="G140" s="593"/>
      <c r="H140" s="593"/>
      <c r="I140" s="593"/>
    </row>
    <row r="141" spans="1:9" x14ac:dyDescent="0.25">
      <c r="A141" s="585"/>
      <c r="B141" s="585"/>
      <c r="C141" s="585"/>
      <c r="D141" s="585"/>
      <c r="E141" s="585"/>
      <c r="F141" s="585"/>
      <c r="G141" s="585"/>
      <c r="H141" s="585"/>
      <c r="I141" s="585"/>
    </row>
    <row r="142" spans="1:9" ht="13" x14ac:dyDescent="0.25">
      <c r="A142" s="553" t="s">
        <v>41</v>
      </c>
      <c r="B142" s="553"/>
      <c r="C142" s="553"/>
      <c r="D142" s="553"/>
      <c r="E142" s="553"/>
      <c r="F142" s="553"/>
      <c r="G142" s="553"/>
      <c r="H142" s="553"/>
      <c r="I142" s="553"/>
    </row>
    <row r="143" spans="1:9" ht="13" x14ac:dyDescent="0.25">
      <c r="A143" s="578"/>
      <c r="B143" s="578"/>
      <c r="C143" s="578"/>
      <c r="D143" s="578"/>
      <c r="E143" s="578"/>
      <c r="F143" s="578"/>
      <c r="G143" s="578"/>
      <c r="H143" s="578"/>
      <c r="I143" s="578"/>
    </row>
    <row r="144" spans="1:9" ht="15.5" x14ac:dyDescent="0.25">
      <c r="A144" s="586" t="s">
        <v>40</v>
      </c>
      <c r="B144" s="586"/>
      <c r="C144" s="586"/>
      <c r="D144" s="586"/>
      <c r="E144" s="586"/>
      <c r="F144" s="586"/>
      <c r="G144" s="586"/>
      <c r="H144" s="586"/>
      <c r="I144" s="586"/>
    </row>
    <row r="145" spans="1:9" ht="14" x14ac:dyDescent="0.25">
      <c r="A145" s="587" t="s">
        <v>39</v>
      </c>
      <c r="B145" s="587"/>
      <c r="C145" s="587"/>
      <c r="D145" s="587"/>
      <c r="E145" s="587"/>
      <c r="F145" s="587"/>
      <c r="G145" s="587"/>
      <c r="H145" s="587"/>
      <c r="I145" s="262" t="s">
        <v>16</v>
      </c>
    </row>
    <row r="146" spans="1:9" ht="13" x14ac:dyDescent="0.25">
      <c r="A146" s="264" t="s">
        <v>15</v>
      </c>
      <c r="B146" s="588" t="s">
        <v>38</v>
      </c>
      <c r="C146" s="588"/>
      <c r="D146" s="588"/>
      <c r="E146" s="588"/>
      <c r="F146" s="588"/>
      <c r="G146" s="588"/>
      <c r="H146" s="588"/>
      <c r="I146" s="20">
        <f>I36</f>
        <v>773.2</v>
      </c>
    </row>
    <row r="147" spans="1:9" ht="13" x14ac:dyDescent="0.25">
      <c r="A147" s="264" t="s">
        <v>13</v>
      </c>
      <c r="B147" s="588" t="s">
        <v>37</v>
      </c>
      <c r="C147" s="588"/>
      <c r="D147" s="588"/>
      <c r="E147" s="588"/>
      <c r="F147" s="588"/>
      <c r="G147" s="588"/>
      <c r="H147" s="588"/>
      <c r="I147" s="20">
        <f>I48</f>
        <v>273.29000000000002</v>
      </c>
    </row>
    <row r="148" spans="1:9" ht="13" x14ac:dyDescent="0.25">
      <c r="A148" s="264" t="s">
        <v>12</v>
      </c>
      <c r="B148" s="588" t="s">
        <v>36</v>
      </c>
      <c r="C148" s="588"/>
      <c r="D148" s="588"/>
      <c r="E148" s="588"/>
      <c r="F148" s="588"/>
      <c r="G148" s="588"/>
      <c r="H148" s="588"/>
      <c r="I148" s="20">
        <f>I58</f>
        <v>320</v>
      </c>
    </row>
    <row r="149" spans="1:9" ht="13" x14ac:dyDescent="0.25">
      <c r="A149" s="264" t="s">
        <v>35</v>
      </c>
      <c r="B149" s="588" t="s">
        <v>34</v>
      </c>
      <c r="C149" s="588"/>
      <c r="D149" s="588"/>
      <c r="E149" s="588"/>
      <c r="F149" s="588"/>
      <c r="G149" s="588"/>
      <c r="H149" s="588"/>
      <c r="I149" s="20">
        <f>I119</f>
        <v>561.65662944000019</v>
      </c>
    </row>
    <row r="150" spans="1:9" ht="13" x14ac:dyDescent="0.25">
      <c r="A150" s="598" t="s">
        <v>33</v>
      </c>
      <c r="B150" s="598"/>
      <c r="C150" s="598"/>
      <c r="D150" s="598"/>
      <c r="E150" s="598"/>
      <c r="F150" s="598"/>
      <c r="G150" s="598"/>
      <c r="H150" s="598"/>
      <c r="I150" s="20">
        <f>SUM(I146:I149)</f>
        <v>1928.1466294400002</v>
      </c>
    </row>
    <row r="151" spans="1:9" ht="13" x14ac:dyDescent="0.25">
      <c r="A151" s="21" t="s">
        <v>32</v>
      </c>
      <c r="B151" s="588" t="s">
        <v>31</v>
      </c>
      <c r="C151" s="588"/>
      <c r="D151" s="588"/>
      <c r="E151" s="588"/>
      <c r="F151" s="588"/>
      <c r="G151" s="588"/>
      <c r="H151" s="588"/>
      <c r="I151" s="20">
        <f>I135</f>
        <v>365.05108999999999</v>
      </c>
    </row>
    <row r="152" spans="1:9" ht="13" x14ac:dyDescent="0.25">
      <c r="A152" s="598" t="s">
        <v>30</v>
      </c>
      <c r="B152" s="598"/>
      <c r="C152" s="598"/>
      <c r="D152" s="598"/>
      <c r="E152" s="598"/>
      <c r="F152" s="598"/>
      <c r="G152" s="598"/>
      <c r="H152" s="598"/>
      <c r="I152" s="20">
        <v>2416.66</v>
      </c>
    </row>
    <row r="153" spans="1:9" ht="14.5" x14ac:dyDescent="0.25">
      <c r="A153" s="594" t="s">
        <v>29</v>
      </c>
      <c r="B153" s="594"/>
      <c r="C153" s="594"/>
      <c r="D153" s="594"/>
      <c r="E153" s="594"/>
      <c r="F153" s="594"/>
      <c r="G153" s="594"/>
      <c r="H153" s="594"/>
      <c r="I153" s="594"/>
    </row>
    <row r="154" spans="1:9" ht="15.5" x14ac:dyDescent="0.25">
      <c r="A154" s="586" t="s">
        <v>28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69" x14ac:dyDescent="0.25">
      <c r="A155" s="595" t="s">
        <v>27</v>
      </c>
      <c r="B155" s="595"/>
      <c r="C155" s="580" t="s">
        <v>26</v>
      </c>
      <c r="D155" s="580"/>
      <c r="E155" s="19" t="s">
        <v>25</v>
      </c>
      <c r="F155" s="580" t="s">
        <v>24</v>
      </c>
      <c r="G155" s="580"/>
      <c r="H155" s="262" t="s">
        <v>23</v>
      </c>
      <c r="I155" s="262" t="s">
        <v>22</v>
      </c>
    </row>
    <row r="156" spans="1:9" x14ac:dyDescent="0.25">
      <c r="A156" s="621" t="s">
        <v>241</v>
      </c>
      <c r="B156" s="596"/>
      <c r="C156" s="619">
        <v>2416.66</v>
      </c>
      <c r="D156" s="597"/>
      <c r="E156" s="18">
        <v>1</v>
      </c>
      <c r="F156" s="619">
        <v>2416.66</v>
      </c>
      <c r="G156" s="597"/>
      <c r="H156" s="16">
        <v>1</v>
      </c>
      <c r="I156" s="265">
        <v>2416.66</v>
      </c>
    </row>
    <row r="157" spans="1:9" ht="13" x14ac:dyDescent="0.25">
      <c r="A157" s="603" t="s">
        <v>20</v>
      </c>
      <c r="B157" s="603"/>
      <c r="C157" s="603"/>
      <c r="D157" s="603"/>
      <c r="E157" s="603"/>
      <c r="F157" s="603"/>
      <c r="G157" s="603"/>
      <c r="H157" s="603"/>
      <c r="I157" s="265">
        <v>2416.66</v>
      </c>
    </row>
    <row r="158" spans="1:9" ht="15.5" x14ac:dyDescent="0.25">
      <c r="A158" s="586" t="s">
        <v>19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15.5" x14ac:dyDescent="0.25">
      <c r="A159" s="586" t="s">
        <v>18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13" x14ac:dyDescent="0.25">
      <c r="A160" s="580" t="s">
        <v>17</v>
      </c>
      <c r="B160" s="580"/>
      <c r="C160" s="580"/>
      <c r="D160" s="580"/>
      <c r="E160" s="580"/>
      <c r="F160" s="580"/>
      <c r="G160" s="580"/>
      <c r="H160" s="580"/>
      <c r="I160" s="262" t="s">
        <v>16</v>
      </c>
    </row>
    <row r="161" spans="1:9" x14ac:dyDescent="0.25">
      <c r="A161" s="266" t="s">
        <v>15</v>
      </c>
      <c r="B161" s="583" t="s">
        <v>14</v>
      </c>
      <c r="C161" s="583"/>
      <c r="D161" s="583"/>
      <c r="E161" s="583"/>
      <c r="F161" s="583"/>
      <c r="G161" s="583"/>
      <c r="H161" s="583"/>
      <c r="I161" s="16"/>
    </row>
    <row r="162" spans="1:9" x14ac:dyDescent="0.25">
      <c r="A162" s="266" t="s">
        <v>13</v>
      </c>
      <c r="B162" s="583" t="s">
        <v>9</v>
      </c>
      <c r="C162" s="583"/>
      <c r="D162" s="583"/>
      <c r="E162" s="583"/>
      <c r="F162" s="583"/>
      <c r="G162" s="583"/>
      <c r="H162" s="583"/>
      <c r="I162" s="265">
        <v>2416.66</v>
      </c>
    </row>
    <row r="163" spans="1:9" x14ac:dyDescent="0.25">
      <c r="A163" s="266" t="s">
        <v>12</v>
      </c>
      <c r="B163" s="583" t="s">
        <v>11</v>
      </c>
      <c r="C163" s="583"/>
      <c r="D163" s="583"/>
      <c r="E163" s="583"/>
      <c r="F163" s="583"/>
      <c r="G163" s="583"/>
      <c r="H163" s="583"/>
      <c r="I163" s="265"/>
    </row>
    <row r="164" spans="1:9" x14ac:dyDescent="0.25">
      <c r="A164" s="599"/>
      <c r="B164" s="599"/>
      <c r="C164" s="599"/>
      <c r="D164" s="599"/>
      <c r="E164" s="599"/>
      <c r="F164" s="599"/>
      <c r="G164" s="599"/>
      <c r="H164" s="599"/>
      <c r="I164" s="599"/>
    </row>
    <row r="165" spans="1:9" x14ac:dyDescent="0.25">
      <c r="A165" s="596" t="s">
        <v>10</v>
      </c>
      <c r="B165" s="596"/>
      <c r="C165" s="596"/>
      <c r="D165" s="596"/>
      <c r="E165" s="596"/>
      <c r="F165" s="596"/>
      <c r="G165" s="596"/>
      <c r="H165" s="596"/>
      <c r="I165" s="596"/>
    </row>
    <row r="166" spans="1:9" ht="13" x14ac:dyDescent="0.3">
      <c r="A166" s="13"/>
      <c r="B166" s="13"/>
      <c r="C166" s="13"/>
      <c r="D166" s="13"/>
      <c r="E166" s="13"/>
      <c r="F166" s="13"/>
      <c r="G166" s="13"/>
      <c r="H166" s="12"/>
      <c r="I166" s="12"/>
    </row>
    <row r="167" spans="1:9" ht="13" x14ac:dyDescent="0.3">
      <c r="A167" s="600"/>
      <c r="B167" s="600"/>
      <c r="C167" s="600"/>
      <c r="D167" s="600"/>
      <c r="E167" s="600"/>
      <c r="F167" s="600"/>
      <c r="G167" s="600"/>
      <c r="H167" s="600"/>
      <c r="I167" s="600"/>
    </row>
    <row r="168" spans="1:9" ht="18" x14ac:dyDescent="0.25">
      <c r="A168" s="601" t="s">
        <v>9</v>
      </c>
      <c r="B168" s="601"/>
      <c r="C168" s="601"/>
      <c r="D168" s="601"/>
      <c r="E168" s="601"/>
      <c r="F168" s="601"/>
      <c r="G168" s="602">
        <v>2416.66</v>
      </c>
      <c r="H168" s="602"/>
      <c r="I168" s="602"/>
    </row>
    <row r="169" spans="1:9" ht="18" x14ac:dyDescent="0.4">
      <c r="A169" s="607"/>
      <c r="B169" s="607"/>
      <c r="C169" s="607"/>
      <c r="D169" s="607"/>
      <c r="E169" s="607"/>
      <c r="F169" s="607"/>
      <c r="G169" s="607"/>
      <c r="H169" s="607"/>
      <c r="I169" s="607"/>
    </row>
    <row r="170" spans="1:9" ht="18" x14ac:dyDescent="0.25">
      <c r="A170" s="601" t="s">
        <v>8</v>
      </c>
      <c r="B170" s="601"/>
      <c r="C170" s="601"/>
      <c r="D170" s="601"/>
      <c r="E170" s="601"/>
      <c r="F170" s="601"/>
      <c r="G170" s="608">
        <v>12</v>
      </c>
      <c r="H170" s="608"/>
      <c r="I170" s="608"/>
    </row>
    <row r="171" spans="1:9" ht="18" x14ac:dyDescent="0.25">
      <c r="A171" s="609"/>
      <c r="B171" s="609"/>
      <c r="C171" s="609"/>
      <c r="D171" s="609"/>
      <c r="E171" s="609"/>
      <c r="F171" s="609"/>
      <c r="G171" s="609"/>
      <c r="H171" s="609"/>
      <c r="I171" s="609"/>
    </row>
    <row r="172" spans="1:9" ht="18" x14ac:dyDescent="0.25">
      <c r="A172" s="610" t="s">
        <v>7</v>
      </c>
      <c r="B172" s="610"/>
      <c r="C172" s="610"/>
      <c r="D172" s="610"/>
      <c r="E172" s="610"/>
      <c r="F172" s="610"/>
      <c r="G172" s="611">
        <v>29000</v>
      </c>
      <c r="H172" s="611"/>
      <c r="I172" s="611"/>
    </row>
  </sheetData>
  <mergeCells count="182">
    <mergeCell ref="A9:I9"/>
    <mergeCell ref="A11:I11"/>
    <mergeCell ref="B12:G12"/>
    <mergeCell ref="H12:I12"/>
    <mergeCell ref="B13:G13"/>
    <mergeCell ref="H13:I13"/>
    <mergeCell ref="A5:I5"/>
    <mergeCell ref="A6:I6"/>
    <mergeCell ref="A7:E7"/>
    <mergeCell ref="F7:I7"/>
    <mergeCell ref="A8:E8"/>
    <mergeCell ref="F8:I8"/>
    <mergeCell ref="A18:I18"/>
    <mergeCell ref="B19:G19"/>
    <mergeCell ref="H19:I19"/>
    <mergeCell ref="B20:G20"/>
    <mergeCell ref="H20:I20"/>
    <mergeCell ref="B21:G21"/>
    <mergeCell ref="H21:I21"/>
    <mergeCell ref="B14:G14"/>
    <mergeCell ref="H14:I14"/>
    <mergeCell ref="B15:G15"/>
    <mergeCell ref="H15:I15"/>
    <mergeCell ref="A16:I16"/>
    <mergeCell ref="A17:I17"/>
    <mergeCell ref="B27:G27"/>
    <mergeCell ref="B28:H28"/>
    <mergeCell ref="B29:G29"/>
    <mergeCell ref="B30:G30"/>
    <mergeCell ref="B31:H31"/>
    <mergeCell ref="B32:H32"/>
    <mergeCell ref="B22:G22"/>
    <mergeCell ref="H22:I22"/>
    <mergeCell ref="A23:I23"/>
    <mergeCell ref="A24:I24"/>
    <mergeCell ref="A25:I25"/>
    <mergeCell ref="A26:I26"/>
    <mergeCell ref="B39:H39"/>
    <mergeCell ref="B40:G40"/>
    <mergeCell ref="B41:G41"/>
    <mergeCell ref="B42:H42"/>
    <mergeCell ref="B43:G43"/>
    <mergeCell ref="B44:H44"/>
    <mergeCell ref="B33:H33"/>
    <mergeCell ref="B34:H34"/>
    <mergeCell ref="B35:H35"/>
    <mergeCell ref="A36:H36"/>
    <mergeCell ref="A37:I37"/>
    <mergeCell ref="B38:H38"/>
    <mergeCell ref="A51:I51"/>
    <mergeCell ref="A52:I52"/>
    <mergeCell ref="B53:H53"/>
    <mergeCell ref="B54:H54"/>
    <mergeCell ref="B55:H55"/>
    <mergeCell ref="B56:H56"/>
    <mergeCell ref="B45:H45"/>
    <mergeCell ref="B46:H46"/>
    <mergeCell ref="B47:H47"/>
    <mergeCell ref="B48:H48"/>
    <mergeCell ref="A49:I49"/>
    <mergeCell ref="A50:I50"/>
    <mergeCell ref="B64:G64"/>
    <mergeCell ref="B65:G65"/>
    <mergeCell ref="B66:G66"/>
    <mergeCell ref="B67:G67"/>
    <mergeCell ref="B68:G68"/>
    <mergeCell ref="B69:G69"/>
    <mergeCell ref="B57:H57"/>
    <mergeCell ref="A58:H58"/>
    <mergeCell ref="A59:I59"/>
    <mergeCell ref="A60:I60"/>
    <mergeCell ref="A62:I62"/>
    <mergeCell ref="B63:G63"/>
    <mergeCell ref="B77:H77"/>
    <mergeCell ref="B78:H78"/>
    <mergeCell ref="B79:H79"/>
    <mergeCell ref="A80:H80"/>
    <mergeCell ref="B81:H81"/>
    <mergeCell ref="A82:H82"/>
    <mergeCell ref="B70:G70"/>
    <mergeCell ref="B71:G71"/>
    <mergeCell ref="A72:G72"/>
    <mergeCell ref="A74:I74"/>
    <mergeCell ref="A75:I75"/>
    <mergeCell ref="A76:I76"/>
    <mergeCell ref="A89:I89"/>
    <mergeCell ref="B90:H90"/>
    <mergeCell ref="B91:H91"/>
    <mergeCell ref="B92:H92"/>
    <mergeCell ref="B93:H93"/>
    <mergeCell ref="B94:H94"/>
    <mergeCell ref="A83:I83"/>
    <mergeCell ref="A84:I84"/>
    <mergeCell ref="B85:H85"/>
    <mergeCell ref="B86:H86"/>
    <mergeCell ref="B87:H87"/>
    <mergeCell ref="A88:H88"/>
    <mergeCell ref="B101:H101"/>
    <mergeCell ref="B102:H102"/>
    <mergeCell ref="B103:H103"/>
    <mergeCell ref="B104:H104"/>
    <mergeCell ref="B105:H105"/>
    <mergeCell ref="B106:H106"/>
    <mergeCell ref="B95:H95"/>
    <mergeCell ref="B96:H96"/>
    <mergeCell ref="B97:H97"/>
    <mergeCell ref="B98:H98"/>
    <mergeCell ref="A99:H99"/>
    <mergeCell ref="A100:I100"/>
    <mergeCell ref="B113:H113"/>
    <mergeCell ref="B114:H114"/>
    <mergeCell ref="B115:H115"/>
    <mergeCell ref="B116:H116"/>
    <mergeCell ref="B117:H117"/>
    <mergeCell ref="B118:H118"/>
    <mergeCell ref="B107:H107"/>
    <mergeCell ref="A108:H108"/>
    <mergeCell ref="B109:H109"/>
    <mergeCell ref="A110:H110"/>
    <mergeCell ref="A111:I111"/>
    <mergeCell ref="B112:H112"/>
    <mergeCell ref="B125:G125"/>
    <mergeCell ref="A126:G126"/>
    <mergeCell ref="B127:G127"/>
    <mergeCell ref="B128:G128"/>
    <mergeCell ref="B129:G129"/>
    <mergeCell ref="B130:G130"/>
    <mergeCell ref="A119:H119"/>
    <mergeCell ref="A120:I120"/>
    <mergeCell ref="B121:G121"/>
    <mergeCell ref="A122:G122"/>
    <mergeCell ref="B123:G123"/>
    <mergeCell ref="A124:G124"/>
    <mergeCell ref="A137:G137"/>
    <mergeCell ref="A138:B140"/>
    <mergeCell ref="C138:I138"/>
    <mergeCell ref="C139:I139"/>
    <mergeCell ref="C140:I140"/>
    <mergeCell ref="A141:I141"/>
    <mergeCell ref="B131:G131"/>
    <mergeCell ref="B132:G132"/>
    <mergeCell ref="B133:G133"/>
    <mergeCell ref="B134:G134"/>
    <mergeCell ref="A135:H135"/>
    <mergeCell ref="A136:I136"/>
    <mergeCell ref="B148:H148"/>
    <mergeCell ref="B149:H149"/>
    <mergeCell ref="A150:H150"/>
    <mergeCell ref="B151:H151"/>
    <mergeCell ref="A152:H152"/>
    <mergeCell ref="A153:I153"/>
    <mergeCell ref="A142:I142"/>
    <mergeCell ref="A143:I143"/>
    <mergeCell ref="A144:I144"/>
    <mergeCell ref="A145:H145"/>
    <mergeCell ref="B146:H146"/>
    <mergeCell ref="B147:H147"/>
    <mergeCell ref="A157:H157"/>
    <mergeCell ref="A158:I158"/>
    <mergeCell ref="A159:I159"/>
    <mergeCell ref="A160:H160"/>
    <mergeCell ref="B161:H161"/>
    <mergeCell ref="B162:H162"/>
    <mergeCell ref="A154:I154"/>
    <mergeCell ref="A155:B155"/>
    <mergeCell ref="C155:D155"/>
    <mergeCell ref="F155:G155"/>
    <mergeCell ref="A156:B156"/>
    <mergeCell ref="C156:D156"/>
    <mergeCell ref="F156:G156"/>
    <mergeCell ref="A169:I169"/>
    <mergeCell ref="A170:F170"/>
    <mergeCell ref="G170:I170"/>
    <mergeCell ref="A171:I171"/>
    <mergeCell ref="A172:F172"/>
    <mergeCell ref="G172:I172"/>
    <mergeCell ref="B163:H163"/>
    <mergeCell ref="A164:I164"/>
    <mergeCell ref="A165:I165"/>
    <mergeCell ref="A167:I167"/>
    <mergeCell ref="A168:F168"/>
    <mergeCell ref="G168:I168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26"/>
  <sheetViews>
    <sheetView workbookViewId="0">
      <selection activeCell="P36" sqref="P36"/>
    </sheetView>
  </sheetViews>
  <sheetFormatPr defaultRowHeight="12.5" x14ac:dyDescent="0.25"/>
  <sheetData>
    <row r="1" spans="1:6" ht="13" thickBot="1" x14ac:dyDescent="0.3">
      <c r="A1" s="638" t="s">
        <v>273</v>
      </c>
      <c r="B1" s="639"/>
      <c r="C1" s="642" t="s">
        <v>274</v>
      </c>
      <c r="D1" s="644" t="s">
        <v>275</v>
      </c>
      <c r="E1" s="646" t="s">
        <v>276</v>
      </c>
      <c r="F1" s="647"/>
    </row>
    <row r="2" spans="1:6" ht="18.5" thickBot="1" x14ac:dyDescent="0.3">
      <c r="A2" s="640"/>
      <c r="B2" s="641"/>
      <c r="C2" s="643"/>
      <c r="D2" s="645"/>
      <c r="E2" s="269" t="s">
        <v>277</v>
      </c>
      <c r="F2" s="240" t="s">
        <v>278</v>
      </c>
    </row>
    <row r="3" spans="1:6" ht="13" thickBot="1" x14ac:dyDescent="0.3">
      <c r="A3" s="648" t="s">
        <v>279</v>
      </c>
      <c r="B3" s="649"/>
      <c r="C3" s="241" t="s">
        <v>280</v>
      </c>
      <c r="D3" s="242">
        <v>1</v>
      </c>
      <c r="E3" s="243">
        <v>2.4</v>
      </c>
      <c r="F3" s="244">
        <v>4.8</v>
      </c>
    </row>
    <row r="4" spans="1:6" ht="13" thickBot="1" x14ac:dyDescent="0.3">
      <c r="A4" s="636" t="s">
        <v>281</v>
      </c>
      <c r="B4" s="637"/>
      <c r="C4" s="241" t="s">
        <v>282</v>
      </c>
      <c r="D4" s="245">
        <v>13</v>
      </c>
      <c r="E4" s="244">
        <v>1.3</v>
      </c>
      <c r="F4" s="244">
        <f t="shared" ref="F4:F25" si="0">E4*D4</f>
        <v>16.900000000000002</v>
      </c>
    </row>
    <row r="5" spans="1:6" ht="13" thickBot="1" x14ac:dyDescent="0.3">
      <c r="A5" s="627" t="s">
        <v>283</v>
      </c>
      <c r="B5" s="628"/>
      <c r="C5" s="241" t="s">
        <v>284</v>
      </c>
      <c r="D5" s="245">
        <v>18</v>
      </c>
      <c r="E5" s="246">
        <v>9</v>
      </c>
      <c r="F5" s="244">
        <f t="shared" si="0"/>
        <v>162</v>
      </c>
    </row>
    <row r="6" spans="1:6" ht="13" thickBot="1" x14ac:dyDescent="0.3">
      <c r="A6" s="627" t="s">
        <v>285</v>
      </c>
      <c r="B6" s="628"/>
      <c r="C6" s="241" t="s">
        <v>286</v>
      </c>
      <c r="D6" s="245">
        <v>1</v>
      </c>
      <c r="E6" s="246">
        <v>1</v>
      </c>
      <c r="F6" s="244">
        <f t="shared" si="0"/>
        <v>1</v>
      </c>
    </row>
    <row r="7" spans="1:6" ht="13" thickBot="1" x14ac:dyDescent="0.3">
      <c r="A7" s="627" t="s">
        <v>287</v>
      </c>
      <c r="B7" s="628"/>
      <c r="C7" s="241" t="s">
        <v>286</v>
      </c>
      <c r="D7" s="245">
        <v>1</v>
      </c>
      <c r="E7" s="246">
        <v>2.35</v>
      </c>
      <c r="F7" s="244">
        <f t="shared" si="0"/>
        <v>2.35</v>
      </c>
    </row>
    <row r="8" spans="1:6" ht="13" thickBot="1" x14ac:dyDescent="0.3">
      <c r="A8" s="627" t="s">
        <v>288</v>
      </c>
      <c r="B8" s="628"/>
      <c r="C8" s="241" t="s">
        <v>289</v>
      </c>
      <c r="D8" s="245">
        <v>8</v>
      </c>
      <c r="E8" s="246">
        <v>5.8</v>
      </c>
      <c r="F8" s="244">
        <f t="shared" si="0"/>
        <v>46.4</v>
      </c>
    </row>
    <row r="9" spans="1:6" ht="13" thickBot="1" x14ac:dyDescent="0.3">
      <c r="A9" s="632" t="s">
        <v>290</v>
      </c>
      <c r="B9" s="633"/>
      <c r="C9" s="241" t="s">
        <v>291</v>
      </c>
      <c r="D9" s="245">
        <v>10</v>
      </c>
      <c r="E9" s="244">
        <v>7.54</v>
      </c>
      <c r="F9" s="244">
        <v>75.400000000000006</v>
      </c>
    </row>
    <row r="10" spans="1:6" ht="13" thickBot="1" x14ac:dyDescent="0.3">
      <c r="A10" s="634" t="s">
        <v>292</v>
      </c>
      <c r="B10" s="635"/>
      <c r="C10" s="241" t="s">
        <v>280</v>
      </c>
      <c r="D10" s="245">
        <v>1</v>
      </c>
      <c r="E10" s="244">
        <v>2.59</v>
      </c>
      <c r="F10" s="244">
        <f t="shared" si="0"/>
        <v>2.59</v>
      </c>
    </row>
    <row r="11" spans="1:6" ht="13" thickBot="1" x14ac:dyDescent="0.3">
      <c r="A11" s="632" t="s">
        <v>293</v>
      </c>
      <c r="B11" s="633"/>
      <c r="C11" s="241" t="s">
        <v>294</v>
      </c>
      <c r="D11" s="245">
        <v>5</v>
      </c>
      <c r="E11" s="244">
        <v>2.5</v>
      </c>
      <c r="F11" s="244">
        <f t="shared" si="0"/>
        <v>12.5</v>
      </c>
    </row>
    <row r="12" spans="1:6" ht="13" thickBot="1" x14ac:dyDescent="0.3">
      <c r="A12" s="632" t="s">
        <v>295</v>
      </c>
      <c r="B12" s="633"/>
      <c r="C12" s="241" t="s">
        <v>294</v>
      </c>
      <c r="D12" s="245">
        <v>23</v>
      </c>
      <c r="E12" s="244">
        <v>1.55</v>
      </c>
      <c r="F12" s="244">
        <f t="shared" si="0"/>
        <v>35.65</v>
      </c>
    </row>
    <row r="13" spans="1:6" ht="13" thickBot="1" x14ac:dyDescent="0.3">
      <c r="A13" s="627" t="s">
        <v>296</v>
      </c>
      <c r="B13" s="628"/>
      <c r="C13" s="241" t="s">
        <v>280</v>
      </c>
      <c r="D13" s="245">
        <v>1</v>
      </c>
      <c r="E13" s="246">
        <v>1</v>
      </c>
      <c r="F13" s="244">
        <f t="shared" si="0"/>
        <v>1</v>
      </c>
    </row>
    <row r="14" spans="1:6" ht="13" thickBot="1" x14ac:dyDescent="0.3">
      <c r="A14" s="627" t="s">
        <v>297</v>
      </c>
      <c r="B14" s="628"/>
      <c r="C14" s="241" t="s">
        <v>280</v>
      </c>
      <c r="D14" s="245">
        <v>2</v>
      </c>
      <c r="E14" s="246">
        <v>0.68</v>
      </c>
      <c r="F14" s="244">
        <f t="shared" si="0"/>
        <v>1.36</v>
      </c>
    </row>
    <row r="15" spans="1:6" ht="13" thickBot="1" x14ac:dyDescent="0.3">
      <c r="A15" s="627" t="s">
        <v>298</v>
      </c>
      <c r="B15" s="628"/>
      <c r="C15" s="241" t="s">
        <v>299</v>
      </c>
      <c r="D15" s="245">
        <v>1</v>
      </c>
      <c r="E15" s="246">
        <v>2.5</v>
      </c>
      <c r="F15" s="244">
        <f t="shared" si="0"/>
        <v>2.5</v>
      </c>
    </row>
    <row r="16" spans="1:6" ht="13" thickBot="1" x14ac:dyDescent="0.3">
      <c r="A16" s="627" t="s">
        <v>300</v>
      </c>
      <c r="B16" s="628"/>
      <c r="C16" s="241" t="s">
        <v>301</v>
      </c>
      <c r="D16" s="245">
        <v>1</v>
      </c>
      <c r="E16" s="246">
        <v>0.75</v>
      </c>
      <c r="F16" s="244">
        <f t="shared" si="0"/>
        <v>0.75</v>
      </c>
    </row>
    <row r="17" spans="1:6" ht="13" thickBot="1" x14ac:dyDescent="0.3">
      <c r="A17" s="627" t="s">
        <v>302</v>
      </c>
      <c r="B17" s="628"/>
      <c r="C17" s="241" t="s">
        <v>280</v>
      </c>
      <c r="D17" s="245">
        <v>1</v>
      </c>
      <c r="E17" s="246">
        <v>0.5</v>
      </c>
      <c r="F17" s="244">
        <f t="shared" si="0"/>
        <v>0.5</v>
      </c>
    </row>
    <row r="18" spans="1:6" ht="13" thickBot="1" x14ac:dyDescent="0.3">
      <c r="A18" s="627" t="s">
        <v>303</v>
      </c>
      <c r="B18" s="628"/>
      <c r="C18" s="241" t="s">
        <v>280</v>
      </c>
      <c r="D18" s="245">
        <v>1</v>
      </c>
      <c r="E18" s="246">
        <v>4</v>
      </c>
      <c r="F18" s="244">
        <f t="shared" si="0"/>
        <v>4</v>
      </c>
    </row>
    <row r="19" spans="1:6" ht="13" thickBot="1" x14ac:dyDescent="0.3">
      <c r="A19" s="627" t="s">
        <v>304</v>
      </c>
      <c r="B19" s="628"/>
      <c r="C19" s="241" t="s">
        <v>280</v>
      </c>
      <c r="D19" s="245">
        <v>1</v>
      </c>
      <c r="E19" s="246">
        <v>2.5</v>
      </c>
      <c r="F19" s="244">
        <f t="shared" si="0"/>
        <v>2.5</v>
      </c>
    </row>
    <row r="20" spans="1:6" ht="13" thickBot="1" x14ac:dyDescent="0.3">
      <c r="A20" s="627" t="s">
        <v>305</v>
      </c>
      <c r="B20" s="628"/>
      <c r="C20" s="241" t="s">
        <v>280</v>
      </c>
      <c r="D20" s="245">
        <v>1</v>
      </c>
      <c r="E20" s="246">
        <v>1.5</v>
      </c>
      <c r="F20" s="244">
        <f t="shared" si="0"/>
        <v>1.5</v>
      </c>
    </row>
    <row r="21" spans="1:6" ht="13" thickBot="1" x14ac:dyDescent="0.3">
      <c r="A21" s="627" t="s">
        <v>306</v>
      </c>
      <c r="B21" s="628"/>
      <c r="C21" s="241" t="s">
        <v>280</v>
      </c>
      <c r="D21" s="245">
        <v>2</v>
      </c>
      <c r="E21" s="246">
        <v>2</v>
      </c>
      <c r="F21" s="244">
        <f t="shared" si="0"/>
        <v>4</v>
      </c>
    </row>
    <row r="22" spans="1:6" ht="13" thickBot="1" x14ac:dyDescent="0.3">
      <c r="A22" s="627" t="s">
        <v>307</v>
      </c>
      <c r="B22" s="628"/>
      <c r="C22" s="241" t="s">
        <v>280</v>
      </c>
      <c r="D22" s="245">
        <v>2</v>
      </c>
      <c r="E22" s="246">
        <v>0.5</v>
      </c>
      <c r="F22" s="244">
        <f t="shared" si="0"/>
        <v>1</v>
      </c>
    </row>
    <row r="23" spans="1:6" ht="13" thickBot="1" x14ac:dyDescent="0.3">
      <c r="A23" s="627" t="s">
        <v>308</v>
      </c>
      <c r="B23" s="628"/>
      <c r="C23" s="241" t="s">
        <v>282</v>
      </c>
      <c r="D23" s="245">
        <v>1</v>
      </c>
      <c r="E23" s="246">
        <v>4.75</v>
      </c>
      <c r="F23" s="244">
        <f t="shared" si="0"/>
        <v>4.75</v>
      </c>
    </row>
    <row r="24" spans="1:6" ht="21" thickBot="1" x14ac:dyDescent="0.3">
      <c r="A24" s="627" t="s">
        <v>309</v>
      </c>
      <c r="B24" s="628"/>
      <c r="C24" s="241" t="s">
        <v>280</v>
      </c>
      <c r="D24" s="245" t="s">
        <v>340</v>
      </c>
      <c r="E24" s="246">
        <v>15.01</v>
      </c>
      <c r="F24" s="244">
        <v>15.01</v>
      </c>
    </row>
    <row r="25" spans="1:6" ht="13" thickBot="1" x14ac:dyDescent="0.3">
      <c r="A25" s="627" t="s">
        <v>310</v>
      </c>
      <c r="B25" s="628"/>
      <c r="C25" s="241" t="s">
        <v>280</v>
      </c>
      <c r="D25" s="245">
        <v>1</v>
      </c>
      <c r="E25" s="246">
        <v>1.85</v>
      </c>
      <c r="F25" s="244">
        <f t="shared" si="0"/>
        <v>1.85</v>
      </c>
    </row>
    <row r="26" spans="1:6" ht="13" thickBot="1" x14ac:dyDescent="0.3">
      <c r="A26" s="629" t="s">
        <v>278</v>
      </c>
      <c r="B26" s="630"/>
      <c r="C26" s="630"/>
      <c r="D26" s="630"/>
      <c r="E26" s="631"/>
      <c r="F26" s="247">
        <f>SUM(F3:F25)</f>
        <v>400.31</v>
      </c>
    </row>
  </sheetData>
  <mergeCells count="28">
    <mergeCell ref="A4:B4"/>
    <mergeCell ref="A1:B2"/>
    <mergeCell ref="C1:C2"/>
    <mergeCell ref="D1:D2"/>
    <mergeCell ref="E1:F1"/>
    <mergeCell ref="A3:B3"/>
    <mergeCell ref="A16:B16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23:B23"/>
    <mergeCell ref="A24:B24"/>
    <mergeCell ref="A25:B25"/>
    <mergeCell ref="A26:E26"/>
    <mergeCell ref="A17:B17"/>
    <mergeCell ref="A18:B18"/>
    <mergeCell ref="A19:B19"/>
    <mergeCell ref="A20:B20"/>
    <mergeCell ref="A21:B21"/>
    <mergeCell ref="A22:B22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28"/>
  <sheetViews>
    <sheetView workbookViewId="0">
      <selection activeCell="I32" sqref="I32"/>
    </sheetView>
  </sheetViews>
  <sheetFormatPr defaultRowHeight="12.5" x14ac:dyDescent="0.25"/>
  <cols>
    <col min="6" max="6" width="12.1796875" customWidth="1"/>
  </cols>
  <sheetData>
    <row r="1" spans="1:6" ht="13" thickBot="1" x14ac:dyDescent="0.3">
      <c r="A1" s="654" t="s">
        <v>273</v>
      </c>
      <c r="B1" s="655"/>
      <c r="C1" s="656" t="s">
        <v>274</v>
      </c>
      <c r="D1" s="642" t="s">
        <v>275</v>
      </c>
      <c r="E1" s="657" t="s">
        <v>276</v>
      </c>
      <c r="F1" s="658"/>
    </row>
    <row r="2" spans="1:6" x14ac:dyDescent="0.25">
      <c r="A2" s="654"/>
      <c r="B2" s="655"/>
      <c r="C2" s="656"/>
      <c r="D2" s="656"/>
      <c r="E2" s="642" t="s">
        <v>277</v>
      </c>
      <c r="F2" s="642" t="s">
        <v>47</v>
      </c>
    </row>
    <row r="3" spans="1:6" ht="13" thickBot="1" x14ac:dyDescent="0.3">
      <c r="A3" s="640"/>
      <c r="B3" s="641"/>
      <c r="C3" s="643"/>
      <c r="D3" s="643"/>
      <c r="E3" s="643"/>
      <c r="F3" s="643"/>
    </row>
    <row r="4" spans="1:6" ht="13" thickBot="1" x14ac:dyDescent="0.3">
      <c r="A4" s="652" t="s">
        <v>311</v>
      </c>
      <c r="B4" s="653"/>
      <c r="C4" s="241" t="s">
        <v>280</v>
      </c>
      <c r="D4" s="245">
        <v>1</v>
      </c>
      <c r="E4" s="248">
        <v>25</v>
      </c>
      <c r="F4" s="249">
        <f>E4*D4</f>
        <v>25</v>
      </c>
    </row>
    <row r="5" spans="1:6" ht="13" thickBot="1" x14ac:dyDescent="0.3">
      <c r="A5" s="652" t="s">
        <v>312</v>
      </c>
      <c r="B5" s="653"/>
      <c r="C5" s="241" t="s">
        <v>280</v>
      </c>
      <c r="D5" s="245">
        <v>1</v>
      </c>
      <c r="E5" s="246">
        <v>24.5</v>
      </c>
      <c r="F5" s="249">
        <f t="shared" ref="F5:F26" si="0">E5*D5</f>
        <v>24.5</v>
      </c>
    </row>
    <row r="6" spans="1:6" ht="13" thickBot="1" x14ac:dyDescent="0.3">
      <c r="A6" s="652" t="s">
        <v>313</v>
      </c>
      <c r="B6" s="653"/>
      <c r="C6" s="241" t="s">
        <v>280</v>
      </c>
      <c r="D6" s="245">
        <v>1</v>
      </c>
      <c r="E6" s="246">
        <v>11.5</v>
      </c>
      <c r="F6" s="249">
        <f t="shared" si="0"/>
        <v>11.5</v>
      </c>
    </row>
    <row r="7" spans="1:6" ht="13" thickBot="1" x14ac:dyDescent="0.3">
      <c r="A7" s="652" t="s">
        <v>314</v>
      </c>
      <c r="B7" s="653"/>
      <c r="C7" s="241" t="s">
        <v>280</v>
      </c>
      <c r="D7" s="245">
        <v>1</v>
      </c>
      <c r="E7" s="244">
        <v>20</v>
      </c>
      <c r="F7" s="249">
        <f t="shared" si="0"/>
        <v>20</v>
      </c>
    </row>
    <row r="8" spans="1:6" ht="13" thickBot="1" x14ac:dyDescent="0.3">
      <c r="A8" s="659" t="s">
        <v>315</v>
      </c>
      <c r="B8" s="660"/>
      <c r="C8" s="250" t="s">
        <v>280</v>
      </c>
      <c r="D8" s="245">
        <v>1</v>
      </c>
      <c r="E8" s="246">
        <v>264</v>
      </c>
      <c r="F8" s="251">
        <f t="shared" si="0"/>
        <v>264</v>
      </c>
    </row>
    <row r="9" spans="1:6" ht="13" thickBot="1" x14ac:dyDescent="0.3">
      <c r="A9" s="652" t="s">
        <v>316</v>
      </c>
      <c r="B9" s="653"/>
      <c r="C9" s="241" t="s">
        <v>280</v>
      </c>
      <c r="D9" s="245">
        <v>1</v>
      </c>
      <c r="E9" s="246">
        <v>13</v>
      </c>
      <c r="F9" s="249">
        <f t="shared" si="0"/>
        <v>13</v>
      </c>
    </row>
    <row r="10" spans="1:6" ht="13" thickBot="1" x14ac:dyDescent="0.3">
      <c r="A10" s="652" t="s">
        <v>317</v>
      </c>
      <c r="B10" s="653"/>
      <c r="C10" s="241" t="s">
        <v>280</v>
      </c>
      <c r="D10" s="245">
        <v>1</v>
      </c>
      <c r="E10" s="246">
        <v>18</v>
      </c>
      <c r="F10" s="249">
        <f t="shared" si="0"/>
        <v>18</v>
      </c>
    </row>
    <row r="11" spans="1:6" ht="13" thickBot="1" x14ac:dyDescent="0.3">
      <c r="A11" s="652" t="s">
        <v>318</v>
      </c>
      <c r="B11" s="653"/>
      <c r="C11" s="241" t="s">
        <v>280</v>
      </c>
      <c r="D11" s="245">
        <v>1</v>
      </c>
      <c r="E11" s="244">
        <v>290</v>
      </c>
      <c r="F11" s="249">
        <f t="shared" si="0"/>
        <v>290</v>
      </c>
    </row>
    <row r="12" spans="1:6" ht="13" thickBot="1" x14ac:dyDescent="0.3">
      <c r="A12" s="652" t="s">
        <v>319</v>
      </c>
      <c r="B12" s="653"/>
      <c r="C12" s="241" t="s">
        <v>280</v>
      </c>
      <c r="D12" s="245">
        <v>2</v>
      </c>
      <c r="E12" s="246">
        <v>10</v>
      </c>
      <c r="F12" s="251">
        <f t="shared" si="0"/>
        <v>20</v>
      </c>
    </row>
    <row r="13" spans="1:6" ht="13" thickBot="1" x14ac:dyDescent="0.3">
      <c r="A13" s="652" t="s">
        <v>320</v>
      </c>
      <c r="B13" s="653"/>
      <c r="C13" s="241" t="s">
        <v>280</v>
      </c>
      <c r="D13" s="245">
        <v>7</v>
      </c>
      <c r="E13" s="246">
        <v>2.5</v>
      </c>
      <c r="F13" s="249">
        <f t="shared" si="0"/>
        <v>17.5</v>
      </c>
    </row>
    <row r="14" spans="1:6" ht="13" thickBot="1" x14ac:dyDescent="0.3">
      <c r="A14" s="652" t="s">
        <v>321</v>
      </c>
      <c r="B14" s="653"/>
      <c r="C14" s="241" t="s">
        <v>280</v>
      </c>
      <c r="D14" s="245">
        <v>7</v>
      </c>
      <c r="E14" s="246">
        <v>2.8</v>
      </c>
      <c r="F14" s="249">
        <f t="shared" si="0"/>
        <v>19.599999999999998</v>
      </c>
    </row>
    <row r="15" spans="1:6" ht="13" thickBot="1" x14ac:dyDescent="0.3">
      <c r="A15" s="652" t="s">
        <v>322</v>
      </c>
      <c r="B15" s="653"/>
      <c r="C15" s="241" t="s">
        <v>280</v>
      </c>
      <c r="D15" s="245">
        <v>1</v>
      </c>
      <c r="E15" s="244">
        <v>2.9</v>
      </c>
      <c r="F15" s="249">
        <f t="shared" si="0"/>
        <v>2.9</v>
      </c>
    </row>
    <row r="16" spans="1:6" ht="13" thickBot="1" x14ac:dyDescent="0.3">
      <c r="A16" s="652" t="s">
        <v>323</v>
      </c>
      <c r="B16" s="653"/>
      <c r="C16" s="241" t="s">
        <v>280</v>
      </c>
      <c r="D16" s="245">
        <v>13</v>
      </c>
      <c r="E16" s="246">
        <v>2.8</v>
      </c>
      <c r="F16" s="249">
        <f t="shared" si="0"/>
        <v>36.4</v>
      </c>
    </row>
    <row r="17" spans="1:6" ht="13" thickBot="1" x14ac:dyDescent="0.3">
      <c r="A17" s="652" t="s">
        <v>324</v>
      </c>
      <c r="B17" s="653"/>
      <c r="C17" s="241" t="s">
        <v>280</v>
      </c>
      <c r="D17" s="245">
        <v>1</v>
      </c>
      <c r="E17" s="244">
        <v>17.75</v>
      </c>
      <c r="F17" s="249">
        <f t="shared" si="0"/>
        <v>17.75</v>
      </c>
    </row>
    <row r="18" spans="1:6" ht="13" thickBot="1" x14ac:dyDescent="0.3">
      <c r="A18" s="652" t="s">
        <v>325</v>
      </c>
      <c r="B18" s="653"/>
      <c r="C18" s="241" t="s">
        <v>280</v>
      </c>
      <c r="D18" s="245">
        <v>5</v>
      </c>
      <c r="E18" s="246">
        <v>37.6</v>
      </c>
      <c r="F18" s="249">
        <f t="shared" si="0"/>
        <v>188</v>
      </c>
    </row>
    <row r="19" spans="1:6" ht="13" thickBot="1" x14ac:dyDescent="0.3">
      <c r="A19" s="652" t="s">
        <v>326</v>
      </c>
      <c r="B19" s="653"/>
      <c r="C19" s="241" t="s">
        <v>280</v>
      </c>
      <c r="D19" s="245">
        <v>1</v>
      </c>
      <c r="E19" s="246">
        <v>25</v>
      </c>
      <c r="F19" s="249">
        <f t="shared" si="0"/>
        <v>25</v>
      </c>
    </row>
    <row r="20" spans="1:6" ht="13" thickBot="1" x14ac:dyDescent="0.3">
      <c r="A20" s="652" t="s">
        <v>327</v>
      </c>
      <c r="B20" s="653"/>
      <c r="C20" s="241" t="s">
        <v>280</v>
      </c>
      <c r="D20" s="245">
        <v>1</v>
      </c>
      <c r="E20" s="246">
        <v>30</v>
      </c>
      <c r="F20" s="249">
        <f t="shared" si="0"/>
        <v>30</v>
      </c>
    </row>
    <row r="21" spans="1:6" ht="13" thickBot="1" x14ac:dyDescent="0.3">
      <c r="A21" s="652" t="s">
        <v>328</v>
      </c>
      <c r="B21" s="653"/>
      <c r="C21" s="241" t="s">
        <v>280</v>
      </c>
      <c r="D21" s="245">
        <v>1</v>
      </c>
      <c r="E21" s="244">
        <v>1.2</v>
      </c>
      <c r="F21" s="249">
        <f t="shared" si="0"/>
        <v>1.2</v>
      </c>
    </row>
    <row r="22" spans="1:6" ht="13" thickBot="1" x14ac:dyDescent="0.3">
      <c r="A22" s="652" t="s">
        <v>329</v>
      </c>
      <c r="B22" s="653"/>
      <c r="C22" s="241" t="s">
        <v>280</v>
      </c>
      <c r="D22" s="245">
        <v>13</v>
      </c>
      <c r="E22" s="244">
        <v>5</v>
      </c>
      <c r="F22" s="249">
        <f t="shared" si="0"/>
        <v>65</v>
      </c>
    </row>
    <row r="23" spans="1:6" ht="13" thickBot="1" x14ac:dyDescent="0.3">
      <c r="A23" s="652" t="s">
        <v>330</v>
      </c>
      <c r="B23" s="653"/>
      <c r="C23" s="241" t="s">
        <v>280</v>
      </c>
      <c r="D23" s="245">
        <v>2</v>
      </c>
      <c r="E23" s="246">
        <v>3.2</v>
      </c>
      <c r="F23" s="251">
        <f t="shared" si="0"/>
        <v>6.4</v>
      </c>
    </row>
    <row r="24" spans="1:6" ht="13" thickBot="1" x14ac:dyDescent="0.3">
      <c r="A24" s="652" t="s">
        <v>331</v>
      </c>
      <c r="B24" s="653"/>
      <c r="C24" s="241" t="s">
        <v>280</v>
      </c>
      <c r="D24" s="245">
        <v>7</v>
      </c>
      <c r="E24" s="246">
        <v>11.9</v>
      </c>
      <c r="F24" s="249">
        <f t="shared" si="0"/>
        <v>83.3</v>
      </c>
    </row>
    <row r="25" spans="1:6" ht="13" thickBot="1" x14ac:dyDescent="0.3">
      <c r="A25" s="652" t="s">
        <v>332</v>
      </c>
      <c r="B25" s="653"/>
      <c r="C25" s="241" t="s">
        <v>280</v>
      </c>
      <c r="D25" s="245">
        <v>7</v>
      </c>
      <c r="E25" s="246">
        <v>12.9</v>
      </c>
      <c r="F25" s="249">
        <f t="shared" si="0"/>
        <v>90.3</v>
      </c>
    </row>
    <row r="26" spans="1:6" ht="13" thickBot="1" x14ac:dyDescent="0.3">
      <c r="A26" s="652" t="s">
        <v>333</v>
      </c>
      <c r="B26" s="653"/>
      <c r="C26" s="241" t="s">
        <v>280</v>
      </c>
      <c r="D26" s="252">
        <v>1</v>
      </c>
      <c r="E26" s="252">
        <v>30</v>
      </c>
      <c r="F26" s="253">
        <f t="shared" si="0"/>
        <v>30</v>
      </c>
    </row>
    <row r="27" spans="1:6" ht="13.5" thickBot="1" x14ac:dyDescent="0.35">
      <c r="A27" s="629" t="s">
        <v>47</v>
      </c>
      <c r="B27" s="630"/>
      <c r="C27" s="630"/>
      <c r="D27" s="630"/>
      <c r="E27" s="630"/>
      <c r="F27" s="254">
        <f>SUM(F4:F26)</f>
        <v>1299.3499999999999</v>
      </c>
    </row>
    <row r="28" spans="1:6" ht="13.5" thickBot="1" x14ac:dyDescent="0.35">
      <c r="A28" s="650" t="s">
        <v>334</v>
      </c>
      <c r="B28" s="651"/>
      <c r="C28" s="651"/>
      <c r="D28" s="651"/>
      <c r="E28" s="651"/>
      <c r="F28" s="254">
        <v>108.29</v>
      </c>
    </row>
  </sheetData>
  <mergeCells count="31">
    <mergeCell ref="A9:B9"/>
    <mergeCell ref="A1:B3"/>
    <mergeCell ref="C1:C3"/>
    <mergeCell ref="D1:D3"/>
    <mergeCell ref="E1:F1"/>
    <mergeCell ref="E2:E3"/>
    <mergeCell ref="F2:F3"/>
    <mergeCell ref="A4:B4"/>
    <mergeCell ref="A5:B5"/>
    <mergeCell ref="A6:B6"/>
    <mergeCell ref="A7:B7"/>
    <mergeCell ref="A8:B8"/>
    <mergeCell ref="A21:B21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8:E28"/>
    <mergeCell ref="A22:B22"/>
    <mergeCell ref="A23:B23"/>
    <mergeCell ref="A24:B24"/>
    <mergeCell ref="A25:B25"/>
    <mergeCell ref="A26:B26"/>
    <mergeCell ref="A27:E27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172"/>
  <sheetViews>
    <sheetView topLeftCell="A109" workbookViewId="0">
      <selection activeCell="M14" sqref="M14"/>
    </sheetView>
  </sheetViews>
  <sheetFormatPr defaultRowHeight="12.5" x14ac:dyDescent="0.25"/>
  <cols>
    <col min="9" max="9" width="31.7265625" customWidth="1"/>
  </cols>
  <sheetData>
    <row r="1" spans="1:9" ht="13" x14ac:dyDescent="0.3">
      <c r="A1" s="147" t="s">
        <v>224</v>
      </c>
      <c r="B1" s="148"/>
      <c r="C1" s="148"/>
      <c r="D1" s="149"/>
    </row>
    <row r="2" spans="1:9" ht="13" x14ac:dyDescent="0.3">
      <c r="A2" s="150" t="s">
        <v>221</v>
      </c>
      <c r="B2" s="146"/>
      <c r="C2" s="146"/>
      <c r="D2" s="151"/>
    </row>
    <row r="3" spans="1:9" ht="13" x14ac:dyDescent="0.3">
      <c r="A3" s="150" t="s">
        <v>222</v>
      </c>
      <c r="B3" s="146"/>
      <c r="C3" s="146"/>
      <c r="D3" s="151"/>
    </row>
    <row r="4" spans="1:9" ht="13.5" thickBot="1" x14ac:dyDescent="0.35">
      <c r="A4" s="152" t="s">
        <v>223</v>
      </c>
      <c r="B4" s="153"/>
      <c r="C4" s="153"/>
      <c r="D4" s="154"/>
    </row>
    <row r="5" spans="1:9" ht="23" x14ac:dyDescent="0.25">
      <c r="A5" s="557" t="s">
        <v>178</v>
      </c>
      <c r="B5" s="557"/>
      <c r="C5" s="557"/>
      <c r="D5" s="557"/>
      <c r="E5" s="557"/>
      <c r="F5" s="557"/>
      <c r="G5" s="557"/>
      <c r="H5" s="557"/>
      <c r="I5" s="557"/>
    </row>
    <row r="6" spans="1:9" ht="23" x14ac:dyDescent="0.25">
      <c r="A6" s="558"/>
      <c r="B6" s="558"/>
      <c r="C6" s="558"/>
      <c r="D6" s="558"/>
      <c r="E6" s="558"/>
      <c r="F6" s="558"/>
      <c r="G6" s="558"/>
      <c r="H6" s="558"/>
      <c r="I6" s="558"/>
    </row>
    <row r="7" spans="1:9" ht="13" x14ac:dyDescent="0.25">
      <c r="A7" s="553" t="s">
        <v>182</v>
      </c>
      <c r="B7" s="553"/>
      <c r="C7" s="553"/>
      <c r="D7" s="553"/>
      <c r="E7" s="553"/>
      <c r="F7" s="556"/>
      <c r="G7" s="556"/>
      <c r="H7" s="556"/>
      <c r="I7" s="556"/>
    </row>
    <row r="8" spans="1:9" ht="13" x14ac:dyDescent="0.25">
      <c r="A8" s="553" t="s">
        <v>175</v>
      </c>
      <c r="B8" s="553"/>
      <c r="C8" s="553"/>
      <c r="D8" s="553"/>
      <c r="E8" s="553"/>
      <c r="F8" s="556"/>
      <c r="G8" s="556"/>
      <c r="H8" s="556"/>
      <c r="I8" s="556"/>
    </row>
    <row r="9" spans="1:9" ht="13" x14ac:dyDescent="0.25">
      <c r="A9" s="553" t="s">
        <v>181</v>
      </c>
      <c r="B9" s="553"/>
      <c r="C9" s="553"/>
      <c r="D9" s="553"/>
      <c r="E9" s="553"/>
      <c r="F9" s="553"/>
      <c r="G9" s="553"/>
      <c r="H9" s="553"/>
      <c r="I9" s="553"/>
    </row>
    <row r="10" spans="1:9" ht="13" x14ac:dyDescent="0.25">
      <c r="A10" s="277"/>
      <c r="B10" s="281"/>
      <c r="C10" s="281"/>
      <c r="D10" s="281"/>
      <c r="E10" s="281"/>
      <c r="F10" s="281"/>
      <c r="G10" s="281"/>
      <c r="H10" s="281"/>
      <c r="I10" s="281"/>
    </row>
    <row r="11" spans="1:9" ht="14" x14ac:dyDescent="0.25">
      <c r="A11" s="554" t="s">
        <v>172</v>
      </c>
      <c r="B11" s="554"/>
      <c r="C11" s="554"/>
      <c r="D11" s="554"/>
      <c r="E11" s="554"/>
      <c r="F11" s="554"/>
      <c r="G11" s="554"/>
      <c r="H11" s="554"/>
      <c r="I11" s="554"/>
    </row>
    <row r="12" spans="1:9" ht="13" x14ac:dyDescent="0.25">
      <c r="A12" s="271" t="s">
        <v>15</v>
      </c>
      <c r="B12" s="553" t="s">
        <v>171</v>
      </c>
      <c r="C12" s="553"/>
      <c r="D12" s="553"/>
      <c r="E12" s="553"/>
      <c r="F12" s="553"/>
      <c r="G12" s="553"/>
      <c r="H12" s="555">
        <v>41011</v>
      </c>
      <c r="I12" s="555"/>
    </row>
    <row r="13" spans="1:9" ht="13" x14ac:dyDescent="0.25">
      <c r="A13" s="271" t="s">
        <v>13</v>
      </c>
      <c r="B13" s="553" t="s">
        <v>169</v>
      </c>
      <c r="C13" s="553"/>
      <c r="D13" s="553"/>
      <c r="E13" s="553"/>
      <c r="F13" s="553"/>
      <c r="G13" s="553"/>
      <c r="H13" s="556" t="s">
        <v>341</v>
      </c>
      <c r="I13" s="556"/>
    </row>
    <row r="14" spans="1:9" ht="13" x14ac:dyDescent="0.25">
      <c r="A14" s="271" t="s">
        <v>12</v>
      </c>
      <c r="B14" s="553" t="s">
        <v>167</v>
      </c>
      <c r="C14" s="553"/>
      <c r="D14" s="553"/>
      <c r="E14" s="553"/>
      <c r="F14" s="553"/>
      <c r="G14" s="553"/>
      <c r="H14" s="556" t="s">
        <v>337</v>
      </c>
      <c r="I14" s="556"/>
    </row>
    <row r="15" spans="1:9" ht="13" x14ac:dyDescent="0.25">
      <c r="A15" s="271" t="s">
        <v>35</v>
      </c>
      <c r="B15" s="553" t="s">
        <v>165</v>
      </c>
      <c r="C15" s="553"/>
      <c r="D15" s="553"/>
      <c r="E15" s="553"/>
      <c r="F15" s="553"/>
      <c r="G15" s="553"/>
      <c r="H15" s="556"/>
      <c r="I15" s="556"/>
    </row>
    <row r="16" spans="1:9" ht="13" x14ac:dyDescent="0.25">
      <c r="A16" s="560"/>
      <c r="B16" s="560"/>
      <c r="C16" s="560"/>
      <c r="D16" s="560"/>
      <c r="E16" s="560"/>
      <c r="F16" s="560"/>
      <c r="G16" s="560"/>
      <c r="H16" s="560"/>
      <c r="I16" s="560"/>
    </row>
    <row r="17" spans="1:9" ht="14" x14ac:dyDescent="0.25">
      <c r="A17" s="554" t="s">
        <v>164</v>
      </c>
      <c r="B17" s="554"/>
      <c r="C17" s="554"/>
      <c r="D17" s="554"/>
      <c r="E17" s="554"/>
      <c r="F17" s="554"/>
      <c r="G17" s="554"/>
      <c r="H17" s="554"/>
      <c r="I17" s="554"/>
    </row>
    <row r="18" spans="1:9" ht="14" x14ac:dyDescent="0.25">
      <c r="A18" s="554" t="s">
        <v>163</v>
      </c>
      <c r="B18" s="554"/>
      <c r="C18" s="554"/>
      <c r="D18" s="554"/>
      <c r="E18" s="554"/>
      <c r="F18" s="554"/>
      <c r="G18" s="554"/>
      <c r="H18" s="554"/>
      <c r="I18" s="554"/>
    </row>
    <row r="19" spans="1:9" ht="13" x14ac:dyDescent="0.25">
      <c r="A19" s="271">
        <v>1</v>
      </c>
      <c r="B19" s="553" t="s">
        <v>162</v>
      </c>
      <c r="C19" s="553"/>
      <c r="D19" s="553"/>
      <c r="E19" s="553"/>
      <c r="F19" s="553"/>
      <c r="G19" s="553"/>
      <c r="H19" s="565" t="s">
        <v>185</v>
      </c>
      <c r="I19" s="565"/>
    </row>
    <row r="20" spans="1:9" ht="13" x14ac:dyDescent="0.25">
      <c r="A20" s="271">
        <v>2</v>
      </c>
      <c r="B20" s="553" t="s">
        <v>161</v>
      </c>
      <c r="C20" s="553"/>
      <c r="D20" s="553"/>
      <c r="E20" s="553"/>
      <c r="F20" s="553"/>
      <c r="G20" s="553"/>
      <c r="H20" s="565">
        <v>773.2</v>
      </c>
      <c r="I20" s="565"/>
    </row>
    <row r="21" spans="1:9" ht="14" x14ac:dyDescent="0.25">
      <c r="A21" s="271">
        <v>3</v>
      </c>
      <c r="B21" s="553" t="s">
        <v>160</v>
      </c>
      <c r="C21" s="553"/>
      <c r="D21" s="553"/>
      <c r="E21" s="553"/>
      <c r="F21" s="553"/>
      <c r="G21" s="553"/>
      <c r="H21" s="561" t="s">
        <v>185</v>
      </c>
      <c r="I21" s="561"/>
    </row>
    <row r="22" spans="1:9" ht="13" x14ac:dyDescent="0.25">
      <c r="A22" s="271">
        <v>4</v>
      </c>
      <c r="B22" s="553" t="s">
        <v>159</v>
      </c>
      <c r="C22" s="553"/>
      <c r="D22" s="553"/>
      <c r="E22" s="553"/>
      <c r="F22" s="553"/>
      <c r="G22" s="553"/>
      <c r="H22" s="562" t="s">
        <v>338</v>
      </c>
      <c r="I22" s="562"/>
    </row>
    <row r="23" spans="1:9" x14ac:dyDescent="0.25">
      <c r="A23" s="563"/>
      <c r="B23" s="563"/>
      <c r="C23" s="563"/>
      <c r="D23" s="563"/>
      <c r="E23" s="563"/>
      <c r="F23" s="563"/>
      <c r="G23" s="563"/>
      <c r="H23" s="563"/>
      <c r="I23" s="563"/>
    </row>
    <row r="24" spans="1:9" x14ac:dyDescent="0.25">
      <c r="A24" s="564" t="s">
        <v>157</v>
      </c>
      <c r="B24" s="564"/>
      <c r="C24" s="564"/>
      <c r="D24" s="564"/>
      <c r="E24" s="564"/>
      <c r="F24" s="564"/>
      <c r="G24" s="564"/>
      <c r="H24" s="564"/>
      <c r="I24" s="564"/>
    </row>
    <row r="25" spans="1:9" ht="13" x14ac:dyDescent="0.3">
      <c r="A25" s="567"/>
      <c r="B25" s="567"/>
      <c r="C25" s="567"/>
      <c r="D25" s="567"/>
      <c r="E25" s="567"/>
      <c r="F25" s="567"/>
      <c r="G25" s="567"/>
      <c r="H25" s="567"/>
      <c r="I25" s="567"/>
    </row>
    <row r="26" spans="1:9" ht="13" x14ac:dyDescent="0.25">
      <c r="A26" s="568" t="s">
        <v>156</v>
      </c>
      <c r="B26" s="568"/>
      <c r="C26" s="568"/>
      <c r="D26" s="568"/>
      <c r="E26" s="568"/>
      <c r="F26" s="568"/>
      <c r="G26" s="568"/>
      <c r="H26" s="568"/>
      <c r="I26" s="568"/>
    </row>
    <row r="27" spans="1:9" ht="14" x14ac:dyDescent="0.25">
      <c r="A27" s="63">
        <v>1</v>
      </c>
      <c r="B27" s="569" t="s">
        <v>155</v>
      </c>
      <c r="C27" s="569"/>
      <c r="D27" s="569"/>
      <c r="E27" s="569"/>
      <c r="F27" s="569"/>
      <c r="G27" s="569"/>
      <c r="H27" s="64" t="s">
        <v>62</v>
      </c>
      <c r="I27" s="63" t="s">
        <v>154</v>
      </c>
    </row>
    <row r="28" spans="1:9" ht="13" x14ac:dyDescent="0.25">
      <c r="A28" s="271" t="s">
        <v>15</v>
      </c>
      <c r="B28" s="553" t="s">
        <v>186</v>
      </c>
      <c r="C28" s="553"/>
      <c r="D28" s="553"/>
      <c r="E28" s="553"/>
      <c r="F28" s="553"/>
      <c r="G28" s="553"/>
      <c r="H28" s="553"/>
      <c r="I28" s="60">
        <v>773.2</v>
      </c>
    </row>
    <row r="29" spans="1:9" ht="13" x14ac:dyDescent="0.25">
      <c r="A29" s="271" t="s">
        <v>13</v>
      </c>
      <c r="B29" s="570" t="s">
        <v>232</v>
      </c>
      <c r="C29" s="570"/>
      <c r="D29" s="570"/>
      <c r="E29" s="570"/>
      <c r="F29" s="570"/>
      <c r="G29" s="570"/>
      <c r="H29" s="30"/>
      <c r="I29" s="60"/>
    </row>
    <row r="30" spans="1:9" ht="13" x14ac:dyDescent="0.25">
      <c r="A30" s="271" t="s">
        <v>12</v>
      </c>
      <c r="B30" s="571" t="s">
        <v>202</v>
      </c>
      <c r="C30" s="571"/>
      <c r="D30" s="571"/>
      <c r="E30" s="571"/>
      <c r="F30" s="571"/>
      <c r="G30" s="571"/>
      <c r="H30" s="61"/>
      <c r="I30" s="60"/>
    </row>
    <row r="31" spans="1:9" ht="13" x14ac:dyDescent="0.25">
      <c r="A31" s="271" t="s">
        <v>35</v>
      </c>
      <c r="B31" s="553" t="s">
        <v>150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271" t="s">
        <v>32</v>
      </c>
      <c r="B32" s="553" t="s">
        <v>149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271" t="s">
        <v>81</v>
      </c>
      <c r="B33" s="553" t="s">
        <v>148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271" t="s">
        <v>79</v>
      </c>
      <c r="B34" s="553" t="s">
        <v>147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271" t="s">
        <v>114</v>
      </c>
      <c r="B35" s="553" t="s">
        <v>145</v>
      </c>
      <c r="C35" s="553"/>
      <c r="D35" s="553"/>
      <c r="E35" s="553"/>
      <c r="F35" s="553"/>
      <c r="G35" s="553"/>
      <c r="H35" s="553"/>
      <c r="I35" s="60"/>
    </row>
    <row r="36" spans="1:9" ht="14" x14ac:dyDescent="0.25">
      <c r="A36" s="566" t="s">
        <v>144</v>
      </c>
      <c r="B36" s="566"/>
      <c r="C36" s="566"/>
      <c r="D36" s="566"/>
      <c r="E36" s="566"/>
      <c r="F36" s="566"/>
      <c r="G36" s="566"/>
      <c r="H36" s="566"/>
      <c r="I36" s="59">
        <f>SUM(I28:I35)</f>
        <v>773.2</v>
      </c>
    </row>
    <row r="37" spans="1:9" ht="13" x14ac:dyDescent="0.25">
      <c r="A37" s="560" t="s">
        <v>143</v>
      </c>
      <c r="B37" s="560"/>
      <c r="C37" s="560"/>
      <c r="D37" s="560"/>
      <c r="E37" s="560"/>
      <c r="F37" s="560"/>
      <c r="G37" s="560"/>
      <c r="H37" s="560"/>
      <c r="I37" s="560"/>
    </row>
    <row r="38" spans="1:9" ht="14" x14ac:dyDescent="0.25">
      <c r="A38" s="279">
        <v>2</v>
      </c>
      <c r="B38" s="554" t="s">
        <v>142</v>
      </c>
      <c r="C38" s="554"/>
      <c r="D38" s="554"/>
      <c r="E38" s="554"/>
      <c r="F38" s="554"/>
      <c r="G38" s="554"/>
      <c r="H38" s="554"/>
      <c r="I38" s="280" t="s">
        <v>16</v>
      </c>
    </row>
    <row r="39" spans="1:9" ht="13" x14ac:dyDescent="0.25">
      <c r="A39" s="272" t="s">
        <v>15</v>
      </c>
      <c r="B39" s="573"/>
      <c r="C39" s="573"/>
      <c r="D39" s="573"/>
      <c r="E39" s="573"/>
      <c r="F39" s="573"/>
      <c r="G39" s="573"/>
      <c r="H39" s="573"/>
      <c r="I39" s="25">
        <v>70.209999999999994</v>
      </c>
    </row>
    <row r="40" spans="1:9" ht="13" x14ac:dyDescent="0.25">
      <c r="A40" s="272"/>
      <c r="B40" s="572" t="s">
        <v>140</v>
      </c>
      <c r="C40" s="572"/>
      <c r="D40" s="572"/>
      <c r="E40" s="572"/>
      <c r="F40" s="572"/>
      <c r="G40" s="572"/>
      <c r="H40" s="57">
        <v>2.65</v>
      </c>
      <c r="I40" s="28" t="s">
        <v>49</v>
      </c>
    </row>
    <row r="41" spans="1:9" ht="13" x14ac:dyDescent="0.25">
      <c r="A41" s="272"/>
      <c r="B41" s="576" t="s">
        <v>336</v>
      </c>
      <c r="C41" s="576"/>
      <c r="D41" s="576"/>
      <c r="E41" s="576"/>
      <c r="F41" s="576"/>
      <c r="G41" s="576"/>
      <c r="H41" s="58"/>
      <c r="I41" s="28"/>
    </row>
    <row r="42" spans="1:9" ht="13" x14ac:dyDescent="0.25">
      <c r="A42" s="272" t="s">
        <v>13</v>
      </c>
      <c r="B42" s="573" t="s">
        <v>188</v>
      </c>
      <c r="C42" s="573"/>
      <c r="D42" s="573"/>
      <c r="E42" s="573"/>
      <c r="F42" s="573"/>
      <c r="G42" s="573"/>
      <c r="H42" s="573"/>
      <c r="I42" s="25">
        <v>115.72</v>
      </c>
    </row>
    <row r="43" spans="1:9" ht="13" x14ac:dyDescent="0.25">
      <c r="A43" s="272"/>
      <c r="B43" s="572" t="s">
        <v>256</v>
      </c>
      <c r="C43" s="572"/>
      <c r="D43" s="572"/>
      <c r="E43" s="572"/>
      <c r="F43" s="572"/>
      <c r="G43" s="572"/>
      <c r="H43" s="57">
        <v>5.39</v>
      </c>
      <c r="I43" s="28" t="s">
        <v>49</v>
      </c>
    </row>
    <row r="44" spans="1:9" ht="13" x14ac:dyDescent="0.25">
      <c r="A44" s="272" t="s">
        <v>12</v>
      </c>
      <c r="B44" s="573" t="s">
        <v>136</v>
      </c>
      <c r="C44" s="573"/>
      <c r="D44" s="573"/>
      <c r="E44" s="573"/>
      <c r="F44" s="573"/>
      <c r="G44" s="573"/>
      <c r="H44" s="573"/>
      <c r="I44" s="25">
        <v>5.93</v>
      </c>
    </row>
    <row r="45" spans="1:9" ht="13" x14ac:dyDescent="0.25">
      <c r="A45" s="272" t="s">
        <v>35</v>
      </c>
      <c r="B45" s="574" t="s">
        <v>271</v>
      </c>
      <c r="C45" s="574"/>
      <c r="D45" s="574"/>
      <c r="E45" s="574"/>
      <c r="F45" s="574"/>
      <c r="G45" s="574"/>
      <c r="H45" s="574"/>
      <c r="I45" s="20">
        <v>68.430000000000007</v>
      </c>
    </row>
    <row r="46" spans="1:9" ht="13" x14ac:dyDescent="0.25">
      <c r="A46" s="272" t="s">
        <v>32</v>
      </c>
      <c r="B46" s="574" t="s">
        <v>270</v>
      </c>
      <c r="C46" s="574"/>
      <c r="D46" s="574"/>
      <c r="E46" s="574"/>
      <c r="F46" s="574"/>
      <c r="G46" s="574"/>
      <c r="H46" s="574"/>
      <c r="I46" s="25">
        <v>3</v>
      </c>
    </row>
    <row r="47" spans="1:9" ht="13" x14ac:dyDescent="0.25">
      <c r="A47" s="272" t="s">
        <v>81</v>
      </c>
      <c r="B47" s="574" t="s">
        <v>261</v>
      </c>
      <c r="C47" s="574"/>
      <c r="D47" s="574"/>
      <c r="E47" s="574"/>
      <c r="F47" s="574"/>
      <c r="G47" s="574"/>
      <c r="H47" s="574"/>
      <c r="I47" s="20">
        <v>10</v>
      </c>
    </row>
    <row r="48" spans="1:9" ht="13" x14ac:dyDescent="0.25">
      <c r="A48" s="283"/>
      <c r="B48" s="575" t="s">
        <v>133</v>
      </c>
      <c r="C48" s="575"/>
      <c r="D48" s="575"/>
      <c r="E48" s="575"/>
      <c r="F48" s="575"/>
      <c r="G48" s="575"/>
      <c r="H48" s="575"/>
      <c r="I48" s="25">
        <f>SUM(I39:I47)</f>
        <v>273.29000000000002</v>
      </c>
    </row>
    <row r="49" spans="1:9" ht="13" x14ac:dyDescent="0.25">
      <c r="A49" s="560"/>
      <c r="B49" s="560"/>
      <c r="C49" s="560"/>
      <c r="D49" s="560"/>
      <c r="E49" s="560"/>
      <c r="F49" s="560"/>
      <c r="G49" s="560"/>
      <c r="H49" s="560"/>
      <c r="I49" s="560"/>
    </row>
    <row r="50" spans="1:9" ht="13" x14ac:dyDescent="0.25">
      <c r="A50" s="580" t="s">
        <v>132</v>
      </c>
      <c r="B50" s="580"/>
      <c r="C50" s="580"/>
      <c r="D50" s="580"/>
      <c r="E50" s="580"/>
      <c r="F50" s="580"/>
      <c r="G50" s="580"/>
      <c r="H50" s="580"/>
      <c r="I50" s="580"/>
    </row>
    <row r="51" spans="1:9" ht="13" x14ac:dyDescent="0.25">
      <c r="A51" s="580"/>
      <c r="B51" s="580"/>
      <c r="C51" s="580"/>
      <c r="D51" s="580"/>
      <c r="E51" s="580"/>
      <c r="F51" s="580"/>
      <c r="G51" s="580"/>
      <c r="H51" s="580"/>
      <c r="I51" s="580"/>
    </row>
    <row r="52" spans="1:9" ht="13" x14ac:dyDescent="0.25">
      <c r="A52" s="580" t="s">
        <v>131</v>
      </c>
      <c r="B52" s="580"/>
      <c r="C52" s="580"/>
      <c r="D52" s="580"/>
      <c r="E52" s="580"/>
      <c r="F52" s="580"/>
      <c r="G52" s="580"/>
      <c r="H52" s="580"/>
      <c r="I52" s="580"/>
    </row>
    <row r="53" spans="1:9" ht="14" x14ac:dyDescent="0.25">
      <c r="A53" s="279">
        <v>3</v>
      </c>
      <c r="B53" s="554" t="s">
        <v>130</v>
      </c>
      <c r="C53" s="554"/>
      <c r="D53" s="554"/>
      <c r="E53" s="554"/>
      <c r="F53" s="554"/>
      <c r="G53" s="554"/>
      <c r="H53" s="554"/>
      <c r="I53" s="279" t="s">
        <v>16</v>
      </c>
    </row>
    <row r="54" spans="1:9" ht="13" x14ac:dyDescent="0.25">
      <c r="A54" s="272" t="s">
        <v>15</v>
      </c>
      <c r="B54" s="553" t="s">
        <v>129</v>
      </c>
      <c r="C54" s="553"/>
      <c r="D54" s="553"/>
      <c r="E54" s="553"/>
      <c r="F54" s="553"/>
      <c r="G54" s="553"/>
      <c r="H54" s="553"/>
      <c r="I54" s="25">
        <v>30</v>
      </c>
    </row>
    <row r="55" spans="1:9" ht="13" x14ac:dyDescent="0.25">
      <c r="A55" s="272" t="s">
        <v>13</v>
      </c>
      <c r="B55" s="553" t="s">
        <v>128</v>
      </c>
      <c r="C55" s="553"/>
      <c r="D55" s="553"/>
      <c r="E55" s="553"/>
      <c r="F55" s="553"/>
      <c r="G55" s="553"/>
      <c r="H55" s="553"/>
      <c r="I55" s="20"/>
    </row>
    <row r="56" spans="1:9" ht="13" x14ac:dyDescent="0.25">
      <c r="A56" s="272" t="s">
        <v>12</v>
      </c>
      <c r="B56" s="577" t="s">
        <v>127</v>
      </c>
      <c r="C56" s="577"/>
      <c r="D56" s="577"/>
      <c r="E56" s="577"/>
      <c r="F56" s="577"/>
      <c r="G56" s="577"/>
      <c r="H56" s="577"/>
      <c r="I56" s="20"/>
    </row>
    <row r="57" spans="1:9" ht="13" x14ac:dyDescent="0.25">
      <c r="A57" s="272" t="s">
        <v>35</v>
      </c>
      <c r="B57" s="553" t="s">
        <v>65</v>
      </c>
      <c r="C57" s="553"/>
      <c r="D57" s="553"/>
      <c r="E57" s="553"/>
      <c r="F57" s="553"/>
      <c r="G57" s="553"/>
      <c r="H57" s="553"/>
      <c r="I57" s="20">
        <v>0</v>
      </c>
    </row>
    <row r="58" spans="1:9" ht="13" x14ac:dyDescent="0.25">
      <c r="A58" s="578" t="s">
        <v>125</v>
      </c>
      <c r="B58" s="578"/>
      <c r="C58" s="578"/>
      <c r="D58" s="578"/>
      <c r="E58" s="578"/>
      <c r="F58" s="578"/>
      <c r="G58" s="578"/>
      <c r="H58" s="578"/>
      <c r="I58" s="20">
        <f>SUM(I54:I57)</f>
        <v>30</v>
      </c>
    </row>
    <row r="59" spans="1:9" ht="18" x14ac:dyDescent="0.25">
      <c r="A59" s="579"/>
      <c r="B59" s="579"/>
      <c r="C59" s="579"/>
      <c r="D59" s="579"/>
      <c r="E59" s="579"/>
      <c r="F59" s="579"/>
      <c r="G59" s="579"/>
      <c r="H59" s="579"/>
      <c r="I59" s="579"/>
    </row>
    <row r="60" spans="1:9" x14ac:dyDescent="0.25">
      <c r="A60" s="564" t="s">
        <v>124</v>
      </c>
      <c r="B60" s="564"/>
      <c r="C60" s="564"/>
      <c r="D60" s="564"/>
      <c r="E60" s="564"/>
      <c r="F60" s="564"/>
      <c r="G60" s="564"/>
      <c r="H60" s="564"/>
      <c r="I60" s="564"/>
    </row>
    <row r="61" spans="1:9" ht="18" x14ac:dyDescent="0.25">
      <c r="A61" s="55"/>
      <c r="B61" s="54"/>
      <c r="C61" s="54"/>
      <c r="D61" s="54"/>
      <c r="E61" s="54"/>
      <c r="F61" s="54"/>
      <c r="G61" s="54"/>
      <c r="H61" s="54"/>
      <c r="I61" s="53"/>
    </row>
    <row r="62" spans="1:9" ht="13" x14ac:dyDescent="0.25">
      <c r="A62" s="568" t="s">
        <v>123</v>
      </c>
      <c r="B62" s="568"/>
      <c r="C62" s="568"/>
      <c r="D62" s="568"/>
      <c r="E62" s="568"/>
      <c r="F62" s="568"/>
      <c r="G62" s="568"/>
      <c r="H62" s="568"/>
      <c r="I62" s="568"/>
    </row>
    <row r="63" spans="1:9" ht="14" x14ac:dyDescent="0.25">
      <c r="A63" s="52" t="s">
        <v>76</v>
      </c>
      <c r="B63" s="554" t="s">
        <v>122</v>
      </c>
      <c r="C63" s="554"/>
      <c r="D63" s="554"/>
      <c r="E63" s="554"/>
      <c r="F63" s="554"/>
      <c r="G63" s="554"/>
      <c r="H63" s="280" t="s">
        <v>62</v>
      </c>
      <c r="I63" s="280" t="s">
        <v>16</v>
      </c>
    </row>
    <row r="64" spans="1:9" ht="13" x14ac:dyDescent="0.25">
      <c r="A64" s="50" t="s">
        <v>15</v>
      </c>
      <c r="B64" s="553" t="s">
        <v>121</v>
      </c>
      <c r="C64" s="553"/>
      <c r="D64" s="553"/>
      <c r="E64" s="553"/>
      <c r="F64" s="553"/>
      <c r="G64" s="553"/>
      <c r="H64" s="32">
        <v>0.2</v>
      </c>
      <c r="I64" s="49">
        <f>I36*20%</f>
        <v>154.64000000000001</v>
      </c>
    </row>
    <row r="65" spans="1:9" ht="13" x14ac:dyDescent="0.25">
      <c r="A65" s="50" t="s">
        <v>13</v>
      </c>
      <c r="B65" s="553" t="s">
        <v>120</v>
      </c>
      <c r="C65" s="553"/>
      <c r="D65" s="553"/>
      <c r="E65" s="553"/>
      <c r="F65" s="553"/>
      <c r="G65" s="553"/>
      <c r="H65" s="32">
        <v>1.4999999999999999E-2</v>
      </c>
      <c r="I65" s="49">
        <f>I36*1.5%</f>
        <v>11.598000000000001</v>
      </c>
    </row>
    <row r="66" spans="1:9" ht="13" x14ac:dyDescent="0.25">
      <c r="A66" s="50" t="s">
        <v>12</v>
      </c>
      <c r="B66" s="553" t="s">
        <v>119</v>
      </c>
      <c r="C66" s="553"/>
      <c r="D66" s="553"/>
      <c r="E66" s="553"/>
      <c r="F66" s="553"/>
      <c r="G66" s="553"/>
      <c r="H66" s="32">
        <v>0.01</v>
      </c>
      <c r="I66" s="49">
        <f>I36*1%</f>
        <v>7.7320000000000002</v>
      </c>
    </row>
    <row r="67" spans="1:9" ht="13" x14ac:dyDescent="0.25">
      <c r="A67" s="50" t="s">
        <v>35</v>
      </c>
      <c r="B67" s="553" t="s">
        <v>118</v>
      </c>
      <c r="C67" s="553"/>
      <c r="D67" s="553"/>
      <c r="E67" s="553"/>
      <c r="F67" s="553"/>
      <c r="G67" s="553"/>
      <c r="H67" s="32">
        <v>2E-3</v>
      </c>
      <c r="I67" s="49">
        <f>I36*0.2%</f>
        <v>1.5464000000000002</v>
      </c>
    </row>
    <row r="68" spans="1:9" ht="13" x14ac:dyDescent="0.25">
      <c r="A68" s="50" t="s">
        <v>32</v>
      </c>
      <c r="B68" s="553" t="s">
        <v>117</v>
      </c>
      <c r="C68" s="553"/>
      <c r="D68" s="553"/>
      <c r="E68" s="553"/>
      <c r="F68" s="553"/>
      <c r="G68" s="553"/>
      <c r="H68" s="32">
        <v>2.5000000000000001E-2</v>
      </c>
      <c r="I68" s="49">
        <f>I36*2.5%</f>
        <v>19.330000000000002</v>
      </c>
    </row>
    <row r="69" spans="1:9" ht="13" x14ac:dyDescent="0.25">
      <c r="A69" s="50" t="s">
        <v>81</v>
      </c>
      <c r="B69" s="553" t="s">
        <v>116</v>
      </c>
      <c r="C69" s="553"/>
      <c r="D69" s="553"/>
      <c r="E69" s="553"/>
      <c r="F69" s="553"/>
      <c r="G69" s="553"/>
      <c r="H69" s="32">
        <v>0.08</v>
      </c>
      <c r="I69" s="49">
        <f>I36*8%</f>
        <v>61.856000000000002</v>
      </c>
    </row>
    <row r="70" spans="1:9" ht="13" x14ac:dyDescent="0.25">
      <c r="A70" s="50" t="s">
        <v>79</v>
      </c>
      <c r="B70" s="553" t="s">
        <v>115</v>
      </c>
      <c r="C70" s="553"/>
      <c r="D70" s="553"/>
      <c r="E70" s="553"/>
      <c r="F70" s="553"/>
      <c r="G70" s="553"/>
      <c r="H70" s="32">
        <v>0.03</v>
      </c>
      <c r="I70" s="49">
        <f>I36*3%</f>
        <v>23.196000000000002</v>
      </c>
    </row>
    <row r="71" spans="1:9" ht="13" x14ac:dyDescent="0.25">
      <c r="A71" s="50" t="s">
        <v>114</v>
      </c>
      <c r="B71" s="553" t="s">
        <v>113</v>
      </c>
      <c r="C71" s="553"/>
      <c r="D71" s="553"/>
      <c r="E71" s="553"/>
      <c r="F71" s="553"/>
      <c r="G71" s="553"/>
      <c r="H71" s="32">
        <v>6.0000000000000001E-3</v>
      </c>
      <c r="I71" s="49">
        <f>I36*0.6%</f>
        <v>4.6392000000000007</v>
      </c>
    </row>
    <row r="72" spans="1:9" ht="13" x14ac:dyDescent="0.25">
      <c r="A72" s="578" t="s">
        <v>47</v>
      </c>
      <c r="B72" s="578"/>
      <c r="C72" s="578"/>
      <c r="D72" s="578"/>
      <c r="E72" s="578"/>
      <c r="F72" s="578"/>
      <c r="G72" s="578"/>
      <c r="H72" s="32">
        <f>SUM(H64:H71)</f>
        <v>0.3680000000000001</v>
      </c>
      <c r="I72" s="25">
        <f>SUM(I64:I71)</f>
        <v>284.53760000000011</v>
      </c>
    </row>
    <row r="73" spans="1:9" ht="13" x14ac:dyDescent="0.25">
      <c r="A73" s="282"/>
      <c r="B73" s="47"/>
      <c r="C73" s="47"/>
      <c r="D73" s="47"/>
      <c r="E73" s="47"/>
      <c r="F73" s="47"/>
      <c r="G73" s="47"/>
      <c r="H73" s="46"/>
      <c r="I73" s="45"/>
    </row>
    <row r="74" spans="1:9" ht="13" x14ac:dyDescent="0.25">
      <c r="A74" s="553" t="s">
        <v>112</v>
      </c>
      <c r="B74" s="553"/>
      <c r="C74" s="553"/>
      <c r="D74" s="553"/>
      <c r="E74" s="553"/>
      <c r="F74" s="553"/>
      <c r="G74" s="553"/>
      <c r="H74" s="553"/>
      <c r="I74" s="553"/>
    </row>
    <row r="75" spans="1:9" ht="13" x14ac:dyDescent="0.25">
      <c r="A75" s="560"/>
      <c r="B75" s="560"/>
      <c r="C75" s="560"/>
      <c r="D75" s="560"/>
      <c r="E75" s="560"/>
      <c r="F75" s="560"/>
      <c r="G75" s="560"/>
      <c r="H75" s="560"/>
      <c r="I75" s="560"/>
    </row>
    <row r="76" spans="1:9" ht="14" x14ac:dyDescent="0.25">
      <c r="A76" s="554" t="s">
        <v>111</v>
      </c>
      <c r="B76" s="554"/>
      <c r="C76" s="554"/>
      <c r="D76" s="554"/>
      <c r="E76" s="554"/>
      <c r="F76" s="554"/>
      <c r="G76" s="554"/>
      <c r="H76" s="554"/>
      <c r="I76" s="554"/>
    </row>
    <row r="77" spans="1:9" ht="14" x14ac:dyDescent="0.25">
      <c r="A77" s="279" t="s">
        <v>74</v>
      </c>
      <c r="B77" s="554" t="s">
        <v>110</v>
      </c>
      <c r="C77" s="554"/>
      <c r="D77" s="554"/>
      <c r="E77" s="554"/>
      <c r="F77" s="554"/>
      <c r="G77" s="554"/>
      <c r="H77" s="554"/>
      <c r="I77" s="279" t="s">
        <v>16</v>
      </c>
    </row>
    <row r="78" spans="1:9" ht="13" x14ac:dyDescent="0.25">
      <c r="A78" s="272" t="s">
        <v>15</v>
      </c>
      <c r="B78" s="553" t="s">
        <v>109</v>
      </c>
      <c r="C78" s="553"/>
      <c r="D78" s="553"/>
      <c r="E78" s="553"/>
      <c r="F78" s="553"/>
      <c r="G78" s="553"/>
      <c r="H78" s="553"/>
      <c r="I78" s="25">
        <f>I36*8.33%</f>
        <v>64.407560000000004</v>
      </c>
    </row>
    <row r="79" spans="1:9" ht="13" x14ac:dyDescent="0.25">
      <c r="A79" s="272" t="s">
        <v>13</v>
      </c>
      <c r="B79" s="553" t="s">
        <v>108</v>
      </c>
      <c r="C79" s="553"/>
      <c r="D79" s="553"/>
      <c r="E79" s="553"/>
      <c r="F79" s="553"/>
      <c r="G79" s="553"/>
      <c r="H79" s="553"/>
      <c r="I79" s="44">
        <f>I36*2.78%</f>
        <v>21.494959999999999</v>
      </c>
    </row>
    <row r="80" spans="1:9" ht="13" x14ac:dyDescent="0.25">
      <c r="A80" s="578" t="s">
        <v>80</v>
      </c>
      <c r="B80" s="578"/>
      <c r="C80" s="578"/>
      <c r="D80" s="578"/>
      <c r="E80" s="578"/>
      <c r="F80" s="578"/>
      <c r="G80" s="578"/>
      <c r="H80" s="578"/>
      <c r="I80" s="44">
        <f>SUM(I78:I79)</f>
        <v>85.90252000000001</v>
      </c>
    </row>
    <row r="81" spans="1:9" ht="13" x14ac:dyDescent="0.25">
      <c r="A81" s="272" t="s">
        <v>12</v>
      </c>
      <c r="B81" s="553" t="s">
        <v>107</v>
      </c>
      <c r="C81" s="553"/>
      <c r="D81" s="553"/>
      <c r="E81" s="553"/>
      <c r="F81" s="553"/>
      <c r="G81" s="553"/>
      <c r="H81" s="553"/>
      <c r="I81" s="278">
        <f>ROUND(H72*I80,2)</f>
        <v>31.61</v>
      </c>
    </row>
    <row r="82" spans="1:9" ht="13" x14ac:dyDescent="0.25">
      <c r="A82" s="578" t="s">
        <v>47</v>
      </c>
      <c r="B82" s="578"/>
      <c r="C82" s="578"/>
      <c r="D82" s="578"/>
      <c r="E82" s="578"/>
      <c r="F82" s="578"/>
      <c r="G82" s="578"/>
      <c r="H82" s="578"/>
      <c r="I82" s="44">
        <f>SUM(I80:I81)</f>
        <v>117.51252000000001</v>
      </c>
    </row>
    <row r="83" spans="1:9" ht="13" x14ac:dyDescent="0.25">
      <c r="A83" s="580"/>
      <c r="B83" s="580"/>
      <c r="C83" s="580"/>
      <c r="D83" s="580"/>
      <c r="E83" s="580"/>
      <c r="F83" s="580"/>
      <c r="G83" s="580"/>
      <c r="H83" s="580"/>
      <c r="I83" s="580"/>
    </row>
    <row r="84" spans="1:9" ht="14" x14ac:dyDescent="0.25">
      <c r="A84" s="554" t="s">
        <v>106</v>
      </c>
      <c r="B84" s="554"/>
      <c r="C84" s="554"/>
      <c r="D84" s="554"/>
      <c r="E84" s="554"/>
      <c r="F84" s="554"/>
      <c r="G84" s="554"/>
      <c r="H84" s="554"/>
      <c r="I84" s="554"/>
    </row>
    <row r="85" spans="1:9" ht="14" x14ac:dyDescent="0.25">
      <c r="A85" s="279" t="s">
        <v>72</v>
      </c>
      <c r="B85" s="581" t="s">
        <v>105</v>
      </c>
      <c r="C85" s="581"/>
      <c r="D85" s="581"/>
      <c r="E85" s="581"/>
      <c r="F85" s="581"/>
      <c r="G85" s="581"/>
      <c r="H85" s="581"/>
      <c r="I85" s="279" t="s">
        <v>16</v>
      </c>
    </row>
    <row r="86" spans="1:9" ht="13" x14ac:dyDescent="0.25">
      <c r="A86" s="272" t="s">
        <v>15</v>
      </c>
      <c r="B86" s="553" t="s">
        <v>105</v>
      </c>
      <c r="C86" s="553"/>
      <c r="D86" s="553"/>
      <c r="E86" s="553"/>
      <c r="F86" s="553"/>
      <c r="G86" s="553"/>
      <c r="H86" s="553"/>
      <c r="I86" s="71">
        <f xml:space="preserve"> I36*0.07%</f>
        <v>0.54124000000000017</v>
      </c>
    </row>
    <row r="87" spans="1:9" ht="13" x14ac:dyDescent="0.25">
      <c r="A87" s="272" t="s">
        <v>13</v>
      </c>
      <c r="B87" s="553" t="s">
        <v>103</v>
      </c>
      <c r="C87" s="553"/>
      <c r="D87" s="553"/>
      <c r="E87" s="553"/>
      <c r="F87" s="553"/>
      <c r="G87" s="553"/>
      <c r="H87" s="553"/>
      <c r="I87" s="25">
        <f>ROUND(H72*I86,2)</f>
        <v>0.2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25">
        <f>SUM(I86:I87)</f>
        <v>0.74124000000000012</v>
      </c>
    </row>
    <row r="89" spans="1:9" ht="14" x14ac:dyDescent="0.25">
      <c r="A89" s="581" t="s">
        <v>102</v>
      </c>
      <c r="B89" s="581"/>
      <c r="C89" s="581"/>
      <c r="D89" s="581"/>
      <c r="E89" s="581"/>
      <c r="F89" s="581"/>
      <c r="G89" s="581"/>
      <c r="H89" s="581"/>
      <c r="I89" s="581"/>
    </row>
    <row r="90" spans="1:9" ht="14" x14ac:dyDescent="0.25">
      <c r="A90" s="279" t="s">
        <v>70</v>
      </c>
      <c r="B90" s="581" t="s">
        <v>101</v>
      </c>
      <c r="C90" s="581"/>
      <c r="D90" s="581"/>
      <c r="E90" s="581"/>
      <c r="F90" s="581"/>
      <c r="G90" s="581"/>
      <c r="H90" s="581"/>
      <c r="I90" s="279" t="s">
        <v>16</v>
      </c>
    </row>
    <row r="91" spans="1:9" ht="13" x14ac:dyDescent="0.25">
      <c r="A91" s="272" t="s">
        <v>15</v>
      </c>
      <c r="B91" s="577" t="s">
        <v>100</v>
      </c>
      <c r="C91" s="577"/>
      <c r="D91" s="577"/>
      <c r="E91" s="577"/>
      <c r="F91" s="577"/>
      <c r="G91" s="577"/>
      <c r="H91" s="577"/>
      <c r="I91" s="72">
        <f>I36*0.42%</f>
        <v>3.2474400000000001</v>
      </c>
    </row>
    <row r="92" spans="1:9" ht="13" x14ac:dyDescent="0.25">
      <c r="A92" s="272" t="s">
        <v>13</v>
      </c>
      <c r="B92" s="577" t="s">
        <v>99</v>
      </c>
      <c r="C92" s="577"/>
      <c r="D92" s="577"/>
      <c r="E92" s="577"/>
      <c r="F92" s="577"/>
      <c r="G92" s="577"/>
      <c r="H92" s="577"/>
      <c r="I92" s="25">
        <f>I36*0.03%</f>
        <v>0.23196</v>
      </c>
    </row>
    <row r="93" spans="1:9" ht="13" x14ac:dyDescent="0.25">
      <c r="A93" s="272" t="s">
        <v>98</v>
      </c>
      <c r="B93" s="577" t="s">
        <v>97</v>
      </c>
      <c r="C93" s="577"/>
      <c r="D93" s="577"/>
      <c r="E93" s="577"/>
      <c r="F93" s="577"/>
      <c r="G93" s="577"/>
      <c r="H93" s="577"/>
      <c r="I93" s="25">
        <f>ROUND((0.08*0.4*0.05)*I36,2)</f>
        <v>1.24</v>
      </c>
    </row>
    <row r="94" spans="1:9" ht="13" x14ac:dyDescent="0.25">
      <c r="A94" s="272" t="s">
        <v>96</v>
      </c>
      <c r="B94" s="553" t="s">
        <v>95</v>
      </c>
      <c r="C94" s="553"/>
      <c r="D94" s="553"/>
      <c r="E94" s="553"/>
      <c r="F94" s="553"/>
      <c r="G94" s="553"/>
      <c r="H94" s="553"/>
      <c r="I94" s="71">
        <f>ROUND((1*0.08*0.1*0.05)*I36,2)</f>
        <v>0.31</v>
      </c>
    </row>
    <row r="95" spans="1:9" ht="13" x14ac:dyDescent="0.25">
      <c r="A95" s="272" t="s">
        <v>35</v>
      </c>
      <c r="B95" s="553" t="s">
        <v>190</v>
      </c>
      <c r="C95" s="553"/>
      <c r="D95" s="553"/>
      <c r="E95" s="553"/>
      <c r="F95" s="553"/>
      <c r="G95" s="553"/>
      <c r="H95" s="553"/>
      <c r="I95" s="25">
        <f xml:space="preserve"> I36*1.94%</f>
        <v>15.000080000000001</v>
      </c>
    </row>
    <row r="96" spans="1:9" ht="13" x14ac:dyDescent="0.25">
      <c r="A96" s="272" t="s">
        <v>32</v>
      </c>
      <c r="B96" s="577" t="s">
        <v>93</v>
      </c>
      <c r="C96" s="577"/>
      <c r="D96" s="577"/>
      <c r="E96" s="577"/>
      <c r="F96" s="577"/>
      <c r="G96" s="577"/>
      <c r="H96" s="577"/>
      <c r="I96" s="25">
        <f>I95*36.8%</f>
        <v>5.5200294400000001</v>
      </c>
    </row>
    <row r="97" spans="1:9" ht="13" x14ac:dyDescent="0.25">
      <c r="A97" s="272" t="s">
        <v>92</v>
      </c>
      <c r="B97" s="577" t="s">
        <v>91</v>
      </c>
      <c r="C97" s="577"/>
      <c r="D97" s="577"/>
      <c r="E97" s="577"/>
      <c r="F97" s="577"/>
      <c r="G97" s="577"/>
      <c r="H97" s="577"/>
      <c r="I97" s="25">
        <f>ROUND(1*0.08*0.4*I36,2)</f>
        <v>24.74</v>
      </c>
    </row>
    <row r="98" spans="1:9" ht="13" x14ac:dyDescent="0.25">
      <c r="A98" s="272" t="s">
        <v>90</v>
      </c>
      <c r="B98" s="553" t="s">
        <v>89</v>
      </c>
      <c r="C98" s="553"/>
      <c r="D98" s="553"/>
      <c r="E98" s="553"/>
      <c r="F98" s="553"/>
      <c r="G98" s="553"/>
      <c r="H98" s="553"/>
      <c r="I98" s="25">
        <f>ROUND(1*0.08*0.1*I36,2)</f>
        <v>6.19</v>
      </c>
    </row>
    <row r="99" spans="1:9" ht="13" x14ac:dyDescent="0.25">
      <c r="A99" s="578" t="s">
        <v>47</v>
      </c>
      <c r="B99" s="578"/>
      <c r="C99" s="578"/>
      <c r="D99" s="578"/>
      <c r="E99" s="578"/>
      <c r="F99" s="578"/>
      <c r="G99" s="578"/>
      <c r="H99" s="578"/>
      <c r="I99" s="25">
        <f>SUM(I91:I98)</f>
        <v>56.479509440000001</v>
      </c>
    </row>
    <row r="100" spans="1:9" ht="14" x14ac:dyDescent="0.25">
      <c r="A100" s="554" t="s">
        <v>88</v>
      </c>
      <c r="B100" s="554"/>
      <c r="C100" s="554"/>
      <c r="D100" s="554"/>
      <c r="E100" s="554"/>
      <c r="F100" s="554"/>
      <c r="G100" s="554"/>
      <c r="H100" s="554"/>
      <c r="I100" s="554"/>
    </row>
    <row r="101" spans="1:9" ht="14" x14ac:dyDescent="0.3">
      <c r="A101" s="41" t="s">
        <v>68</v>
      </c>
      <c r="B101" s="581" t="s">
        <v>87</v>
      </c>
      <c r="C101" s="581"/>
      <c r="D101" s="581"/>
      <c r="E101" s="581"/>
      <c r="F101" s="581"/>
      <c r="G101" s="581"/>
      <c r="H101" s="581"/>
      <c r="I101" s="41" t="s">
        <v>16</v>
      </c>
    </row>
    <row r="102" spans="1:9" ht="13" x14ac:dyDescent="0.3">
      <c r="A102" s="270" t="s">
        <v>15</v>
      </c>
      <c r="B102" s="577" t="s">
        <v>86</v>
      </c>
      <c r="C102" s="577"/>
      <c r="D102" s="577"/>
      <c r="E102" s="577"/>
      <c r="F102" s="577"/>
      <c r="G102" s="577"/>
      <c r="H102" s="577"/>
      <c r="I102" s="25">
        <f>I36*8.33%</f>
        <v>64.407560000000004</v>
      </c>
    </row>
    <row r="103" spans="1:9" ht="13" x14ac:dyDescent="0.3">
      <c r="A103" s="270" t="s">
        <v>13</v>
      </c>
      <c r="B103" s="577" t="s">
        <v>191</v>
      </c>
      <c r="C103" s="577"/>
      <c r="D103" s="577"/>
      <c r="E103" s="577"/>
      <c r="F103" s="577"/>
      <c r="G103" s="577"/>
      <c r="H103" s="577"/>
      <c r="I103" s="40">
        <f>I36*1%</f>
        <v>7.7320000000000002</v>
      </c>
    </row>
    <row r="104" spans="1:9" ht="13" x14ac:dyDescent="0.3">
      <c r="A104" s="270" t="s">
        <v>12</v>
      </c>
      <c r="B104" s="577" t="s">
        <v>180</v>
      </c>
      <c r="C104" s="577"/>
      <c r="D104" s="577"/>
      <c r="E104" s="577"/>
      <c r="F104" s="577"/>
      <c r="G104" s="577"/>
      <c r="H104" s="577"/>
      <c r="I104" s="40">
        <f>I36*0.02%</f>
        <v>0.15464000000000003</v>
      </c>
    </row>
    <row r="105" spans="1:9" ht="13" x14ac:dyDescent="0.3">
      <c r="A105" s="270" t="s">
        <v>35</v>
      </c>
      <c r="B105" s="577" t="s">
        <v>192</v>
      </c>
      <c r="C105" s="577"/>
      <c r="D105" s="577"/>
      <c r="E105" s="577"/>
      <c r="F105" s="577"/>
      <c r="G105" s="577"/>
      <c r="H105" s="577"/>
      <c r="I105" s="40">
        <f>I36*0.05%</f>
        <v>0.38660000000000005</v>
      </c>
    </row>
    <row r="106" spans="1:9" ht="13" x14ac:dyDescent="0.3">
      <c r="A106" s="270" t="s">
        <v>32</v>
      </c>
      <c r="B106" s="577" t="s">
        <v>193</v>
      </c>
      <c r="C106" s="577"/>
      <c r="D106" s="577"/>
      <c r="E106" s="577"/>
      <c r="F106" s="577"/>
      <c r="G106" s="577"/>
      <c r="H106" s="577"/>
      <c r="I106" s="37">
        <f>I36*0.28%</f>
        <v>2.1649600000000007</v>
      </c>
    </row>
    <row r="107" spans="1:9" ht="13" x14ac:dyDescent="0.3">
      <c r="A107" s="270" t="s">
        <v>81</v>
      </c>
      <c r="B107" s="577" t="s">
        <v>65</v>
      </c>
      <c r="C107" s="577"/>
      <c r="D107" s="577"/>
      <c r="E107" s="577"/>
      <c r="F107" s="577"/>
      <c r="G107" s="577"/>
      <c r="H107" s="577"/>
      <c r="I107" s="37"/>
    </row>
    <row r="108" spans="1:9" ht="13" x14ac:dyDescent="0.3">
      <c r="A108" s="578" t="s">
        <v>80</v>
      </c>
      <c r="B108" s="578"/>
      <c r="C108" s="578"/>
      <c r="D108" s="578"/>
      <c r="E108" s="578"/>
      <c r="F108" s="578"/>
      <c r="G108" s="578"/>
      <c r="H108" s="578"/>
      <c r="I108" s="37">
        <f>SUM(I102:I107)</f>
        <v>74.845760000000013</v>
      </c>
    </row>
    <row r="109" spans="1:9" ht="13" x14ac:dyDescent="0.3">
      <c r="A109" s="273" t="s">
        <v>79</v>
      </c>
      <c r="B109" s="577" t="s">
        <v>78</v>
      </c>
      <c r="C109" s="577"/>
      <c r="D109" s="577"/>
      <c r="E109" s="577"/>
      <c r="F109" s="577"/>
      <c r="G109" s="577"/>
      <c r="H109" s="577"/>
      <c r="I109" s="37">
        <f>ROUND(H72*I108,2)</f>
        <v>27.54</v>
      </c>
    </row>
    <row r="110" spans="1:9" ht="13" x14ac:dyDescent="0.25">
      <c r="A110" s="578" t="s">
        <v>47</v>
      </c>
      <c r="B110" s="578"/>
      <c r="C110" s="578"/>
      <c r="D110" s="578"/>
      <c r="E110" s="578"/>
      <c r="F110" s="578"/>
      <c r="G110" s="578"/>
      <c r="H110" s="578"/>
      <c r="I110" s="25">
        <f>SUM(I108:I109)</f>
        <v>102.38576</v>
      </c>
    </row>
    <row r="111" spans="1:9" ht="14" x14ac:dyDescent="0.25">
      <c r="A111" s="581" t="s">
        <v>77</v>
      </c>
      <c r="B111" s="581"/>
      <c r="C111" s="581"/>
      <c r="D111" s="581"/>
      <c r="E111" s="581"/>
      <c r="F111" s="581"/>
      <c r="G111" s="581"/>
      <c r="H111" s="581"/>
      <c r="I111" s="581"/>
    </row>
    <row r="112" spans="1:9" ht="14" x14ac:dyDescent="0.25">
      <c r="A112" s="279">
        <v>4</v>
      </c>
      <c r="B112" s="554" t="s">
        <v>34</v>
      </c>
      <c r="C112" s="554"/>
      <c r="D112" s="554"/>
      <c r="E112" s="554"/>
      <c r="F112" s="554"/>
      <c r="G112" s="554"/>
      <c r="H112" s="554"/>
      <c r="I112" s="279" t="s">
        <v>16</v>
      </c>
    </row>
    <row r="113" spans="1:11" ht="13" x14ac:dyDescent="0.25">
      <c r="A113" s="272" t="s">
        <v>76</v>
      </c>
      <c r="B113" s="553" t="s">
        <v>75</v>
      </c>
      <c r="C113" s="553"/>
      <c r="D113" s="553"/>
      <c r="E113" s="553"/>
      <c r="F113" s="553"/>
      <c r="G113" s="553"/>
      <c r="H113" s="553"/>
      <c r="I113" s="25">
        <f>I72</f>
        <v>284.53760000000011</v>
      </c>
    </row>
    <row r="114" spans="1:11" ht="13" x14ac:dyDescent="0.25">
      <c r="A114" s="272" t="s">
        <v>74</v>
      </c>
      <c r="B114" s="553" t="s">
        <v>73</v>
      </c>
      <c r="C114" s="553"/>
      <c r="D114" s="553"/>
      <c r="E114" s="553"/>
      <c r="F114" s="553"/>
      <c r="G114" s="553"/>
      <c r="H114" s="553"/>
      <c r="I114" s="25">
        <f>I82</f>
        <v>117.51252000000001</v>
      </c>
    </row>
    <row r="115" spans="1:11" ht="13" x14ac:dyDescent="0.25">
      <c r="A115" s="272" t="s">
        <v>72</v>
      </c>
      <c r="B115" s="553" t="s">
        <v>71</v>
      </c>
      <c r="C115" s="553"/>
      <c r="D115" s="553"/>
      <c r="E115" s="553"/>
      <c r="F115" s="553"/>
      <c r="G115" s="553"/>
      <c r="H115" s="553"/>
      <c r="I115" s="25">
        <f>I88</f>
        <v>0.74124000000000012</v>
      </c>
    </row>
    <row r="116" spans="1:11" ht="13" x14ac:dyDescent="0.25">
      <c r="A116" s="272" t="s">
        <v>70</v>
      </c>
      <c r="B116" s="553" t="s">
        <v>69</v>
      </c>
      <c r="C116" s="553"/>
      <c r="D116" s="553"/>
      <c r="E116" s="553"/>
      <c r="F116" s="553"/>
      <c r="G116" s="553"/>
      <c r="H116" s="553"/>
      <c r="I116" s="25">
        <f>I99</f>
        <v>56.479509440000001</v>
      </c>
    </row>
    <row r="117" spans="1:11" ht="13" x14ac:dyDescent="0.25">
      <c r="A117" s="272" t="s">
        <v>68</v>
      </c>
      <c r="B117" s="553" t="s">
        <v>67</v>
      </c>
      <c r="C117" s="553"/>
      <c r="D117" s="553"/>
      <c r="E117" s="553"/>
      <c r="F117" s="553"/>
      <c r="G117" s="553"/>
      <c r="H117" s="553"/>
      <c r="I117" s="25">
        <f>I110</f>
        <v>102.38576</v>
      </c>
    </row>
    <row r="118" spans="1:11" ht="13" x14ac:dyDescent="0.25">
      <c r="A118" s="272" t="s">
        <v>66</v>
      </c>
      <c r="B118" s="553" t="s">
        <v>65</v>
      </c>
      <c r="C118" s="553"/>
      <c r="D118" s="553"/>
      <c r="E118" s="553"/>
      <c r="F118" s="553"/>
      <c r="G118" s="553"/>
      <c r="H118" s="553"/>
      <c r="I118" s="25"/>
    </row>
    <row r="119" spans="1:11" ht="13" x14ac:dyDescent="0.25">
      <c r="A119" s="578" t="s">
        <v>47</v>
      </c>
      <c r="B119" s="578"/>
      <c r="C119" s="578"/>
      <c r="D119" s="578"/>
      <c r="E119" s="578"/>
      <c r="F119" s="578"/>
      <c r="G119" s="578"/>
      <c r="H119" s="578"/>
      <c r="I119" s="25">
        <f>SUM(I113:I118)</f>
        <v>561.65662944000019</v>
      </c>
    </row>
    <row r="120" spans="1:11" ht="13" x14ac:dyDescent="0.25">
      <c r="A120" s="560" t="s">
        <v>64</v>
      </c>
      <c r="B120" s="560"/>
      <c r="C120" s="560"/>
      <c r="D120" s="560"/>
      <c r="E120" s="560"/>
      <c r="F120" s="560"/>
      <c r="G120" s="560"/>
      <c r="H120" s="560"/>
      <c r="I120" s="560"/>
    </row>
    <row r="121" spans="1:11" ht="14" x14ac:dyDescent="0.25">
      <c r="A121" s="279">
        <v>5</v>
      </c>
      <c r="B121" s="581" t="s">
        <v>63</v>
      </c>
      <c r="C121" s="581"/>
      <c r="D121" s="581"/>
      <c r="E121" s="581"/>
      <c r="F121" s="581"/>
      <c r="G121" s="581"/>
      <c r="H121" s="279" t="s">
        <v>62</v>
      </c>
      <c r="I121" s="34" t="s">
        <v>16</v>
      </c>
    </row>
    <row r="122" spans="1:11" ht="13" x14ac:dyDescent="0.25">
      <c r="A122" s="624" t="s">
        <v>61</v>
      </c>
      <c r="B122" s="624"/>
      <c r="C122" s="624"/>
      <c r="D122" s="624"/>
      <c r="E122" s="624"/>
      <c r="F122" s="624"/>
      <c r="G122" s="624"/>
      <c r="H122" s="33" t="s">
        <v>49</v>
      </c>
      <c r="I122" s="23">
        <f>SUM(I36+I48+I58+I119)</f>
        <v>1638.1466294400002</v>
      </c>
    </row>
    <row r="123" spans="1:11" ht="13" x14ac:dyDescent="0.25">
      <c r="A123" s="272" t="s">
        <v>15</v>
      </c>
      <c r="B123" s="574" t="s">
        <v>60</v>
      </c>
      <c r="C123" s="622"/>
      <c r="D123" s="622"/>
      <c r="E123" s="622"/>
      <c r="F123" s="622"/>
      <c r="G123" s="623"/>
      <c r="H123" s="285" t="s">
        <v>343</v>
      </c>
      <c r="I123" s="25">
        <v>100.17</v>
      </c>
    </row>
    <row r="124" spans="1:11" ht="13" x14ac:dyDescent="0.25">
      <c r="A124" s="624" t="s">
        <v>59</v>
      </c>
      <c r="B124" s="624"/>
      <c r="C124" s="624"/>
      <c r="D124" s="624"/>
      <c r="E124" s="624"/>
      <c r="F124" s="624"/>
      <c r="G124" s="624"/>
      <c r="H124" s="31" t="s">
        <v>49</v>
      </c>
      <c r="I124" s="23">
        <f>SUM(I36+I48+I58+I119+I123)</f>
        <v>1738.3166294400003</v>
      </c>
    </row>
    <row r="125" spans="1:11" ht="13" x14ac:dyDescent="0.25">
      <c r="A125" s="272" t="s">
        <v>13</v>
      </c>
      <c r="B125" s="574" t="s">
        <v>58</v>
      </c>
      <c r="C125" s="622"/>
      <c r="D125" s="622"/>
      <c r="E125" s="622"/>
      <c r="F125" s="622"/>
      <c r="G125" s="623"/>
      <c r="H125" s="32" t="s">
        <v>344</v>
      </c>
      <c r="I125" s="25">
        <v>43</v>
      </c>
      <c r="K125" t="s">
        <v>342</v>
      </c>
    </row>
    <row r="126" spans="1:11" ht="13" x14ac:dyDescent="0.25">
      <c r="A126" s="624" t="s">
        <v>57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SUM(I36+I48+I58+I119+I123+I125)</f>
        <v>1781.3166294400003</v>
      </c>
    </row>
    <row r="127" spans="1:11" ht="13" x14ac:dyDescent="0.25">
      <c r="A127" s="272" t="s">
        <v>12</v>
      </c>
      <c r="B127" s="577" t="s">
        <v>56</v>
      </c>
      <c r="C127" s="577"/>
      <c r="D127" s="577"/>
      <c r="E127" s="577"/>
      <c r="F127" s="577"/>
      <c r="G127" s="577"/>
      <c r="H127" s="30" t="s">
        <v>49</v>
      </c>
      <c r="I127" s="28"/>
    </row>
    <row r="128" spans="1:11" ht="13" x14ac:dyDescent="0.25">
      <c r="A128" s="272"/>
      <c r="B128" s="577" t="s">
        <v>55</v>
      </c>
      <c r="C128" s="577"/>
      <c r="D128" s="577"/>
      <c r="E128" s="577"/>
      <c r="F128" s="577"/>
      <c r="G128" s="577"/>
      <c r="H128" s="30" t="s">
        <v>49</v>
      </c>
      <c r="I128" s="28" t="s">
        <v>49</v>
      </c>
    </row>
    <row r="129" spans="1:9" ht="13" x14ac:dyDescent="0.25">
      <c r="A129" s="272"/>
      <c r="B129" s="625" t="s">
        <v>263</v>
      </c>
      <c r="C129" s="583"/>
      <c r="D129" s="583"/>
      <c r="E129" s="583"/>
      <c r="F129" s="583"/>
      <c r="G129" s="583"/>
      <c r="H129" s="26">
        <v>0.03</v>
      </c>
      <c r="I129" s="25">
        <f>I152*H129</f>
        <v>58.5</v>
      </c>
    </row>
    <row r="130" spans="1:9" ht="13" x14ac:dyDescent="0.25">
      <c r="A130" s="272"/>
      <c r="B130" s="625" t="s">
        <v>264</v>
      </c>
      <c r="C130" s="583"/>
      <c r="D130" s="583"/>
      <c r="E130" s="583"/>
      <c r="F130" s="583"/>
      <c r="G130" s="583"/>
      <c r="H130" s="26">
        <v>6.4999999999999997E-3</v>
      </c>
      <c r="I130" s="25">
        <f>I152*H130</f>
        <v>12.674999999999999</v>
      </c>
    </row>
    <row r="131" spans="1:9" ht="13" x14ac:dyDescent="0.25">
      <c r="A131" s="272"/>
      <c r="B131" s="582" t="s">
        <v>265</v>
      </c>
      <c r="C131" s="582"/>
      <c r="D131" s="582"/>
      <c r="E131" s="582"/>
      <c r="F131" s="582"/>
      <c r="G131" s="582"/>
      <c r="H131" s="29"/>
      <c r="I131" s="28"/>
    </row>
    <row r="132" spans="1:9" ht="13" x14ac:dyDescent="0.25">
      <c r="A132" s="272"/>
      <c r="B132" s="584" t="s">
        <v>51</v>
      </c>
      <c r="C132" s="584"/>
      <c r="D132" s="584"/>
      <c r="E132" s="584"/>
      <c r="F132" s="584"/>
      <c r="G132" s="584"/>
      <c r="H132" s="29" t="s">
        <v>49</v>
      </c>
      <c r="I132" s="28" t="s">
        <v>49</v>
      </c>
    </row>
    <row r="133" spans="1:9" ht="13" x14ac:dyDescent="0.25">
      <c r="A133" s="272"/>
      <c r="B133" s="573" t="s">
        <v>50</v>
      </c>
      <c r="C133" s="573"/>
      <c r="D133" s="573"/>
      <c r="E133" s="573"/>
      <c r="F133" s="573"/>
      <c r="G133" s="573"/>
      <c r="H133" s="29" t="s">
        <v>49</v>
      </c>
      <c r="I133" s="28" t="s">
        <v>49</v>
      </c>
    </row>
    <row r="134" spans="1:9" ht="13" x14ac:dyDescent="0.25">
      <c r="A134" s="272"/>
      <c r="B134" s="625" t="s">
        <v>228</v>
      </c>
      <c r="C134" s="583"/>
      <c r="D134" s="583"/>
      <c r="E134" s="583"/>
      <c r="F134" s="583"/>
      <c r="G134" s="583"/>
      <c r="H134" s="26">
        <v>0.05</v>
      </c>
      <c r="I134" s="25">
        <f>I152*H134</f>
        <v>97.5</v>
      </c>
    </row>
    <row r="135" spans="1:9" ht="13" x14ac:dyDescent="0.25">
      <c r="A135" s="578" t="s">
        <v>248</v>
      </c>
      <c r="B135" s="578"/>
      <c r="C135" s="578"/>
      <c r="D135" s="578"/>
      <c r="E135" s="578"/>
      <c r="F135" s="578"/>
      <c r="G135" s="578"/>
      <c r="H135" s="578"/>
      <c r="I135" s="25">
        <f>I137+I123+I125</f>
        <v>311.84500000000003</v>
      </c>
    </row>
    <row r="136" spans="1:9" ht="13" x14ac:dyDescent="0.25">
      <c r="A136" s="578"/>
      <c r="B136" s="578"/>
      <c r="C136" s="578"/>
      <c r="D136" s="578"/>
      <c r="E136" s="578"/>
      <c r="F136" s="578"/>
      <c r="G136" s="578"/>
      <c r="H136" s="578"/>
      <c r="I136" s="578"/>
    </row>
    <row r="137" spans="1:9" ht="13" x14ac:dyDescent="0.25">
      <c r="A137" s="589" t="s">
        <v>46</v>
      </c>
      <c r="B137" s="589"/>
      <c r="C137" s="589"/>
      <c r="D137" s="589"/>
      <c r="E137" s="589"/>
      <c r="F137" s="589"/>
      <c r="G137" s="589"/>
      <c r="H137" s="24">
        <f>SUM(H129:H134)</f>
        <v>8.6499999999999994E-2</v>
      </c>
      <c r="I137" s="23">
        <f>SUM(I129:I134)</f>
        <v>168.67500000000001</v>
      </c>
    </row>
    <row r="138" spans="1:9" x14ac:dyDescent="0.25">
      <c r="A138" s="590" t="s">
        <v>45</v>
      </c>
      <c r="B138" s="590"/>
      <c r="C138" s="591" t="s">
        <v>44</v>
      </c>
      <c r="D138" s="591"/>
      <c r="E138" s="591"/>
      <c r="F138" s="591"/>
      <c r="G138" s="591"/>
      <c r="H138" s="591"/>
      <c r="I138" s="591"/>
    </row>
    <row r="139" spans="1:9" x14ac:dyDescent="0.25">
      <c r="A139" s="590"/>
      <c r="B139" s="590"/>
      <c r="C139" s="592" t="s">
        <v>43</v>
      </c>
      <c r="D139" s="592"/>
      <c r="E139" s="592"/>
      <c r="F139" s="592"/>
      <c r="G139" s="592"/>
      <c r="H139" s="592"/>
      <c r="I139" s="592"/>
    </row>
    <row r="140" spans="1:9" x14ac:dyDescent="0.25">
      <c r="A140" s="590"/>
      <c r="B140" s="590"/>
      <c r="C140" s="593" t="s">
        <v>42</v>
      </c>
      <c r="D140" s="593"/>
      <c r="E140" s="593"/>
      <c r="F140" s="593"/>
      <c r="G140" s="593"/>
      <c r="H140" s="593"/>
      <c r="I140" s="593"/>
    </row>
    <row r="141" spans="1:9" x14ac:dyDescent="0.25">
      <c r="A141" s="585"/>
      <c r="B141" s="585"/>
      <c r="C141" s="585"/>
      <c r="D141" s="585"/>
      <c r="E141" s="585"/>
      <c r="F141" s="585"/>
      <c r="G141" s="585"/>
      <c r="H141" s="585"/>
      <c r="I141" s="585"/>
    </row>
    <row r="142" spans="1:9" ht="13" x14ac:dyDescent="0.25">
      <c r="A142" s="553" t="s">
        <v>41</v>
      </c>
      <c r="B142" s="553"/>
      <c r="C142" s="553"/>
      <c r="D142" s="553"/>
      <c r="E142" s="553"/>
      <c r="F142" s="553"/>
      <c r="G142" s="553"/>
      <c r="H142" s="553"/>
      <c r="I142" s="553"/>
    </row>
    <row r="143" spans="1:9" ht="13" x14ac:dyDescent="0.25">
      <c r="A143" s="578"/>
      <c r="B143" s="578"/>
      <c r="C143" s="578"/>
      <c r="D143" s="578"/>
      <c r="E143" s="578"/>
      <c r="F143" s="578"/>
      <c r="G143" s="578"/>
      <c r="H143" s="578"/>
      <c r="I143" s="578"/>
    </row>
    <row r="144" spans="1:9" ht="15.5" x14ac:dyDescent="0.25">
      <c r="A144" s="586" t="s">
        <v>40</v>
      </c>
      <c r="B144" s="586"/>
      <c r="C144" s="586"/>
      <c r="D144" s="586"/>
      <c r="E144" s="586"/>
      <c r="F144" s="586"/>
      <c r="G144" s="586"/>
      <c r="H144" s="586"/>
      <c r="I144" s="586"/>
    </row>
    <row r="145" spans="1:9" ht="14" x14ac:dyDescent="0.25">
      <c r="A145" s="587" t="s">
        <v>39</v>
      </c>
      <c r="B145" s="587"/>
      <c r="C145" s="587"/>
      <c r="D145" s="587"/>
      <c r="E145" s="587"/>
      <c r="F145" s="587"/>
      <c r="G145" s="587"/>
      <c r="H145" s="587"/>
      <c r="I145" s="271" t="s">
        <v>16</v>
      </c>
    </row>
    <row r="146" spans="1:9" ht="13" x14ac:dyDescent="0.25">
      <c r="A146" s="275" t="s">
        <v>15</v>
      </c>
      <c r="B146" s="588" t="s">
        <v>38</v>
      </c>
      <c r="C146" s="588"/>
      <c r="D146" s="588"/>
      <c r="E146" s="588"/>
      <c r="F146" s="588"/>
      <c r="G146" s="588"/>
      <c r="H146" s="588"/>
      <c r="I146" s="20">
        <f>I36</f>
        <v>773.2</v>
      </c>
    </row>
    <row r="147" spans="1:9" ht="13" x14ac:dyDescent="0.25">
      <c r="A147" s="275" t="s">
        <v>13</v>
      </c>
      <c r="B147" s="588" t="s">
        <v>37</v>
      </c>
      <c r="C147" s="588"/>
      <c r="D147" s="588"/>
      <c r="E147" s="588"/>
      <c r="F147" s="588"/>
      <c r="G147" s="588"/>
      <c r="H147" s="588"/>
      <c r="I147" s="20">
        <f>I48</f>
        <v>273.29000000000002</v>
      </c>
    </row>
    <row r="148" spans="1:9" ht="13" x14ac:dyDescent="0.25">
      <c r="A148" s="275" t="s">
        <v>12</v>
      </c>
      <c r="B148" s="588" t="s">
        <v>36</v>
      </c>
      <c r="C148" s="588"/>
      <c r="D148" s="588"/>
      <c r="E148" s="588"/>
      <c r="F148" s="588"/>
      <c r="G148" s="588"/>
      <c r="H148" s="588"/>
      <c r="I148" s="20">
        <f>I58</f>
        <v>30</v>
      </c>
    </row>
    <row r="149" spans="1:9" ht="13" x14ac:dyDescent="0.25">
      <c r="A149" s="275" t="s">
        <v>35</v>
      </c>
      <c r="B149" s="588" t="s">
        <v>34</v>
      </c>
      <c r="C149" s="588"/>
      <c r="D149" s="588"/>
      <c r="E149" s="588"/>
      <c r="F149" s="588"/>
      <c r="G149" s="588"/>
      <c r="H149" s="588"/>
      <c r="I149" s="20">
        <f>I119</f>
        <v>561.65662944000019</v>
      </c>
    </row>
    <row r="150" spans="1:9" ht="13" x14ac:dyDescent="0.25">
      <c r="A150" s="598" t="s">
        <v>33</v>
      </c>
      <c r="B150" s="598"/>
      <c r="C150" s="598"/>
      <c r="D150" s="598"/>
      <c r="E150" s="598"/>
      <c r="F150" s="598"/>
      <c r="G150" s="598"/>
      <c r="H150" s="598"/>
      <c r="I150" s="20">
        <f>SUM(I146:I149)</f>
        <v>1638.1466294400002</v>
      </c>
    </row>
    <row r="151" spans="1:9" ht="13" x14ac:dyDescent="0.25">
      <c r="A151" s="21" t="s">
        <v>32</v>
      </c>
      <c r="B151" s="588" t="s">
        <v>31</v>
      </c>
      <c r="C151" s="588"/>
      <c r="D151" s="588"/>
      <c r="E151" s="588"/>
      <c r="F151" s="588"/>
      <c r="G151" s="588"/>
      <c r="H151" s="588"/>
      <c r="I151" s="20">
        <f>I135</f>
        <v>311.84500000000003</v>
      </c>
    </row>
    <row r="152" spans="1:9" ht="13" x14ac:dyDescent="0.25">
      <c r="A152" s="598" t="s">
        <v>30</v>
      </c>
      <c r="B152" s="598"/>
      <c r="C152" s="598"/>
      <c r="D152" s="598"/>
      <c r="E152" s="598"/>
      <c r="F152" s="598"/>
      <c r="G152" s="598"/>
      <c r="H152" s="598"/>
      <c r="I152" s="20">
        <v>1950</v>
      </c>
    </row>
    <row r="153" spans="1:9" ht="14.5" x14ac:dyDescent="0.25">
      <c r="A153" s="594" t="s">
        <v>29</v>
      </c>
      <c r="B153" s="594"/>
      <c r="C153" s="594"/>
      <c r="D153" s="594"/>
      <c r="E153" s="594"/>
      <c r="F153" s="594"/>
      <c r="G153" s="594"/>
      <c r="H153" s="594"/>
      <c r="I153" s="594"/>
    </row>
    <row r="154" spans="1:9" ht="15.5" x14ac:dyDescent="0.25">
      <c r="A154" s="586" t="s">
        <v>28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69" x14ac:dyDescent="0.25">
      <c r="A155" s="595" t="s">
        <v>27</v>
      </c>
      <c r="B155" s="595"/>
      <c r="C155" s="580" t="s">
        <v>26</v>
      </c>
      <c r="D155" s="580"/>
      <c r="E155" s="19" t="s">
        <v>25</v>
      </c>
      <c r="F155" s="580" t="s">
        <v>24</v>
      </c>
      <c r="G155" s="580"/>
      <c r="H155" s="271" t="s">
        <v>23</v>
      </c>
      <c r="I155" s="271" t="s">
        <v>22</v>
      </c>
    </row>
    <row r="156" spans="1:9" x14ac:dyDescent="0.25">
      <c r="A156" s="621" t="s">
        <v>185</v>
      </c>
      <c r="B156" s="596"/>
      <c r="C156" s="619">
        <v>1950</v>
      </c>
      <c r="D156" s="597"/>
      <c r="E156" s="18">
        <v>4</v>
      </c>
      <c r="F156" s="619">
        <v>1950</v>
      </c>
      <c r="G156" s="597"/>
      <c r="H156" s="16">
        <v>4</v>
      </c>
      <c r="I156" s="276">
        <v>7800</v>
      </c>
    </row>
    <row r="157" spans="1:9" ht="13" x14ac:dyDescent="0.25">
      <c r="A157" s="603" t="s">
        <v>20</v>
      </c>
      <c r="B157" s="603"/>
      <c r="C157" s="603"/>
      <c r="D157" s="603"/>
      <c r="E157" s="603"/>
      <c r="F157" s="603"/>
      <c r="G157" s="603"/>
      <c r="H157" s="603"/>
      <c r="I157" s="276">
        <v>7800</v>
      </c>
    </row>
    <row r="158" spans="1:9" ht="15.5" x14ac:dyDescent="0.25">
      <c r="A158" s="586" t="s">
        <v>19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15.5" x14ac:dyDescent="0.25">
      <c r="A159" s="586" t="s">
        <v>18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13" x14ac:dyDescent="0.25">
      <c r="A160" s="580" t="s">
        <v>17</v>
      </c>
      <c r="B160" s="580"/>
      <c r="C160" s="580"/>
      <c r="D160" s="580"/>
      <c r="E160" s="580"/>
      <c r="F160" s="580"/>
      <c r="G160" s="580"/>
      <c r="H160" s="580"/>
      <c r="I160" s="271" t="s">
        <v>16</v>
      </c>
    </row>
    <row r="161" spans="1:9" x14ac:dyDescent="0.25">
      <c r="A161" s="274" t="s">
        <v>15</v>
      </c>
      <c r="B161" s="583" t="s">
        <v>14</v>
      </c>
      <c r="C161" s="583"/>
      <c r="D161" s="583"/>
      <c r="E161" s="583"/>
      <c r="F161" s="583"/>
      <c r="G161" s="583"/>
      <c r="H161" s="583"/>
      <c r="I161" s="16"/>
    </row>
    <row r="162" spans="1:9" x14ac:dyDescent="0.25">
      <c r="A162" s="274" t="s">
        <v>13</v>
      </c>
      <c r="B162" s="583" t="s">
        <v>9</v>
      </c>
      <c r="C162" s="583"/>
      <c r="D162" s="583"/>
      <c r="E162" s="583"/>
      <c r="F162" s="583"/>
      <c r="G162" s="583"/>
      <c r="H162" s="583"/>
      <c r="I162" s="276">
        <v>7800</v>
      </c>
    </row>
    <row r="163" spans="1:9" x14ac:dyDescent="0.25">
      <c r="A163" s="274" t="s">
        <v>12</v>
      </c>
      <c r="B163" s="583" t="s">
        <v>11</v>
      </c>
      <c r="C163" s="583"/>
      <c r="D163" s="583"/>
      <c r="E163" s="583"/>
      <c r="F163" s="583"/>
      <c r="G163" s="583"/>
      <c r="H163" s="583"/>
      <c r="I163" s="276"/>
    </row>
    <row r="164" spans="1:9" x14ac:dyDescent="0.25">
      <c r="A164" s="599"/>
      <c r="B164" s="599"/>
      <c r="C164" s="599"/>
      <c r="D164" s="599"/>
      <c r="E164" s="599"/>
      <c r="F164" s="599"/>
      <c r="G164" s="599"/>
      <c r="H164" s="599"/>
      <c r="I164" s="599"/>
    </row>
    <row r="165" spans="1:9" x14ac:dyDescent="0.25">
      <c r="A165" s="596" t="s">
        <v>10</v>
      </c>
      <c r="B165" s="596"/>
      <c r="C165" s="596"/>
      <c r="D165" s="596"/>
      <c r="E165" s="596"/>
      <c r="F165" s="596"/>
      <c r="G165" s="596"/>
      <c r="H165" s="596"/>
      <c r="I165" s="596"/>
    </row>
    <row r="166" spans="1:9" ht="13" x14ac:dyDescent="0.3">
      <c r="A166" s="13"/>
      <c r="B166" s="13"/>
      <c r="C166" s="13"/>
      <c r="D166" s="13"/>
      <c r="E166" s="13"/>
      <c r="F166" s="13"/>
      <c r="G166" s="13"/>
      <c r="H166" s="12"/>
      <c r="I166" s="12"/>
    </row>
    <row r="167" spans="1:9" ht="13" x14ac:dyDescent="0.3">
      <c r="A167" s="600"/>
      <c r="B167" s="600"/>
      <c r="C167" s="600"/>
      <c r="D167" s="600"/>
      <c r="E167" s="600"/>
      <c r="F167" s="600"/>
      <c r="G167" s="600"/>
      <c r="H167" s="600"/>
      <c r="I167" s="600"/>
    </row>
    <row r="168" spans="1:9" ht="18" x14ac:dyDescent="0.25">
      <c r="A168" s="601" t="s">
        <v>9</v>
      </c>
      <c r="B168" s="601"/>
      <c r="C168" s="601"/>
      <c r="D168" s="601"/>
      <c r="E168" s="601"/>
      <c r="F168" s="601"/>
      <c r="G168" s="602">
        <v>7800</v>
      </c>
      <c r="H168" s="602"/>
      <c r="I168" s="602"/>
    </row>
    <row r="169" spans="1:9" ht="18" x14ac:dyDescent="0.4">
      <c r="A169" s="607"/>
      <c r="B169" s="607"/>
      <c r="C169" s="607"/>
      <c r="D169" s="607"/>
      <c r="E169" s="607"/>
      <c r="F169" s="607"/>
      <c r="G169" s="607"/>
      <c r="H169" s="607"/>
      <c r="I169" s="607"/>
    </row>
    <row r="170" spans="1:9" ht="18" x14ac:dyDescent="0.25">
      <c r="A170" s="601" t="s">
        <v>8</v>
      </c>
      <c r="B170" s="601"/>
      <c r="C170" s="601"/>
      <c r="D170" s="601"/>
      <c r="E170" s="601"/>
      <c r="F170" s="601"/>
      <c r="G170" s="608">
        <v>12</v>
      </c>
      <c r="H170" s="608"/>
      <c r="I170" s="608"/>
    </row>
    <row r="171" spans="1:9" ht="18" x14ac:dyDescent="0.25">
      <c r="A171" s="609"/>
      <c r="B171" s="609"/>
      <c r="C171" s="609"/>
      <c r="D171" s="609"/>
      <c r="E171" s="609"/>
      <c r="F171" s="609"/>
      <c r="G171" s="609"/>
      <c r="H171" s="609"/>
      <c r="I171" s="609"/>
    </row>
    <row r="172" spans="1:9" ht="18" x14ac:dyDescent="0.25">
      <c r="A172" s="610" t="s">
        <v>7</v>
      </c>
      <c r="B172" s="610"/>
      <c r="C172" s="610"/>
      <c r="D172" s="610"/>
      <c r="E172" s="610"/>
      <c r="F172" s="610"/>
      <c r="G172" s="611">
        <v>93600</v>
      </c>
      <c r="H172" s="611"/>
      <c r="I172" s="611"/>
    </row>
  </sheetData>
  <mergeCells count="182">
    <mergeCell ref="A169:I169"/>
    <mergeCell ref="A170:F170"/>
    <mergeCell ref="G170:I170"/>
    <mergeCell ref="A171:I171"/>
    <mergeCell ref="A172:F172"/>
    <mergeCell ref="G172:I172"/>
    <mergeCell ref="B163:H163"/>
    <mergeCell ref="A164:I164"/>
    <mergeCell ref="A165:I165"/>
    <mergeCell ref="A167:I167"/>
    <mergeCell ref="A168:F168"/>
    <mergeCell ref="G168:I168"/>
    <mergeCell ref="A157:H157"/>
    <mergeCell ref="A158:I158"/>
    <mergeCell ref="A159:I159"/>
    <mergeCell ref="A160:H160"/>
    <mergeCell ref="B161:H161"/>
    <mergeCell ref="B162:H162"/>
    <mergeCell ref="A154:I154"/>
    <mergeCell ref="A155:B155"/>
    <mergeCell ref="C155:D155"/>
    <mergeCell ref="F155:G155"/>
    <mergeCell ref="A156:B156"/>
    <mergeCell ref="C156:D156"/>
    <mergeCell ref="F156:G156"/>
    <mergeCell ref="B148:H148"/>
    <mergeCell ref="B149:H149"/>
    <mergeCell ref="A150:H150"/>
    <mergeCell ref="B151:H151"/>
    <mergeCell ref="A152:H152"/>
    <mergeCell ref="A153:I153"/>
    <mergeCell ref="A142:I142"/>
    <mergeCell ref="A143:I143"/>
    <mergeCell ref="A144:I144"/>
    <mergeCell ref="A145:H145"/>
    <mergeCell ref="B146:H146"/>
    <mergeCell ref="B147:H147"/>
    <mergeCell ref="A137:G137"/>
    <mergeCell ref="A138:B140"/>
    <mergeCell ref="C138:I138"/>
    <mergeCell ref="C139:I139"/>
    <mergeCell ref="C140:I140"/>
    <mergeCell ref="A141:I141"/>
    <mergeCell ref="B131:G131"/>
    <mergeCell ref="B132:G132"/>
    <mergeCell ref="B133:G133"/>
    <mergeCell ref="B134:G134"/>
    <mergeCell ref="A135:H135"/>
    <mergeCell ref="A136:I136"/>
    <mergeCell ref="B125:G125"/>
    <mergeCell ref="A126:G126"/>
    <mergeCell ref="B127:G127"/>
    <mergeCell ref="B128:G128"/>
    <mergeCell ref="B129:G129"/>
    <mergeCell ref="B130:G130"/>
    <mergeCell ref="A119:H119"/>
    <mergeCell ref="A120:I120"/>
    <mergeCell ref="B121:G121"/>
    <mergeCell ref="A122:G122"/>
    <mergeCell ref="B123:G123"/>
    <mergeCell ref="A124:G124"/>
    <mergeCell ref="B113:H113"/>
    <mergeCell ref="B114:H114"/>
    <mergeCell ref="B115:H115"/>
    <mergeCell ref="B116:H116"/>
    <mergeCell ref="B117:H117"/>
    <mergeCell ref="B118:H118"/>
    <mergeCell ref="B107:H107"/>
    <mergeCell ref="A108:H108"/>
    <mergeCell ref="B109:H109"/>
    <mergeCell ref="A110:H110"/>
    <mergeCell ref="A111:I111"/>
    <mergeCell ref="B112:H112"/>
    <mergeCell ref="B101:H101"/>
    <mergeCell ref="B102:H102"/>
    <mergeCell ref="B103:H103"/>
    <mergeCell ref="B104:H104"/>
    <mergeCell ref="B105:H105"/>
    <mergeCell ref="B106:H106"/>
    <mergeCell ref="B95:H95"/>
    <mergeCell ref="B96:H96"/>
    <mergeCell ref="B97:H97"/>
    <mergeCell ref="B98:H98"/>
    <mergeCell ref="A99:H99"/>
    <mergeCell ref="A100:I100"/>
    <mergeCell ref="A89:I89"/>
    <mergeCell ref="B90:H90"/>
    <mergeCell ref="B91:H91"/>
    <mergeCell ref="B92:H92"/>
    <mergeCell ref="B93:H93"/>
    <mergeCell ref="B94:H94"/>
    <mergeCell ref="A83:I83"/>
    <mergeCell ref="A84:I84"/>
    <mergeCell ref="B85:H85"/>
    <mergeCell ref="B86:H86"/>
    <mergeCell ref="B87:H87"/>
    <mergeCell ref="A88:H88"/>
    <mergeCell ref="B77:H77"/>
    <mergeCell ref="B78:H78"/>
    <mergeCell ref="B79:H79"/>
    <mergeCell ref="A80:H80"/>
    <mergeCell ref="B81:H81"/>
    <mergeCell ref="A82:H82"/>
    <mergeCell ref="B70:G70"/>
    <mergeCell ref="B71:G71"/>
    <mergeCell ref="A72:G72"/>
    <mergeCell ref="A74:I74"/>
    <mergeCell ref="A75:I75"/>
    <mergeCell ref="A76:I76"/>
    <mergeCell ref="B64:G64"/>
    <mergeCell ref="B65:G65"/>
    <mergeCell ref="B66:G66"/>
    <mergeCell ref="B67:G67"/>
    <mergeCell ref="B68:G68"/>
    <mergeCell ref="B69:G69"/>
    <mergeCell ref="B57:H57"/>
    <mergeCell ref="A58:H58"/>
    <mergeCell ref="A59:I59"/>
    <mergeCell ref="A60:I60"/>
    <mergeCell ref="A62:I62"/>
    <mergeCell ref="B63:G63"/>
    <mergeCell ref="A51:I51"/>
    <mergeCell ref="A52:I52"/>
    <mergeCell ref="B53:H53"/>
    <mergeCell ref="B54:H54"/>
    <mergeCell ref="B55:H55"/>
    <mergeCell ref="B56:H56"/>
    <mergeCell ref="B45:H45"/>
    <mergeCell ref="B46:H46"/>
    <mergeCell ref="B47:H47"/>
    <mergeCell ref="B48:H48"/>
    <mergeCell ref="A49:I49"/>
    <mergeCell ref="A50:I50"/>
    <mergeCell ref="B39:H39"/>
    <mergeCell ref="B40:G40"/>
    <mergeCell ref="B41:G41"/>
    <mergeCell ref="B42:H42"/>
    <mergeCell ref="B43:G43"/>
    <mergeCell ref="B44:H44"/>
    <mergeCell ref="B33:H33"/>
    <mergeCell ref="B34:H34"/>
    <mergeCell ref="B35:H35"/>
    <mergeCell ref="A36:H36"/>
    <mergeCell ref="A37:I37"/>
    <mergeCell ref="B38:H38"/>
    <mergeCell ref="B27:G27"/>
    <mergeCell ref="B28:H28"/>
    <mergeCell ref="B29:G29"/>
    <mergeCell ref="B30:G30"/>
    <mergeCell ref="B31:H31"/>
    <mergeCell ref="B32:H32"/>
    <mergeCell ref="B22:G22"/>
    <mergeCell ref="H22:I22"/>
    <mergeCell ref="A23:I23"/>
    <mergeCell ref="A24:I24"/>
    <mergeCell ref="A25:I25"/>
    <mergeCell ref="A26:I26"/>
    <mergeCell ref="A18:I18"/>
    <mergeCell ref="B19:G19"/>
    <mergeCell ref="H19:I19"/>
    <mergeCell ref="B20:G20"/>
    <mergeCell ref="H20:I20"/>
    <mergeCell ref="B21:G21"/>
    <mergeCell ref="H21:I21"/>
    <mergeCell ref="B14:G14"/>
    <mergeCell ref="H14:I14"/>
    <mergeCell ref="B15:G15"/>
    <mergeCell ref="H15:I15"/>
    <mergeCell ref="A16:I16"/>
    <mergeCell ref="A17:I17"/>
    <mergeCell ref="A9:I9"/>
    <mergeCell ref="A11:I11"/>
    <mergeCell ref="B12:G12"/>
    <mergeCell ref="H12:I12"/>
    <mergeCell ref="B13:G13"/>
    <mergeCell ref="H13:I13"/>
    <mergeCell ref="A5:I5"/>
    <mergeCell ref="A6:I6"/>
    <mergeCell ref="A7:E7"/>
    <mergeCell ref="F7:I7"/>
    <mergeCell ref="A8:E8"/>
    <mergeCell ref="F8:I8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172"/>
  <sheetViews>
    <sheetView topLeftCell="A128" workbookViewId="0">
      <selection activeCell="J153" sqref="J153"/>
    </sheetView>
  </sheetViews>
  <sheetFormatPr defaultRowHeight="12.5" x14ac:dyDescent="0.25"/>
  <cols>
    <col min="9" max="9" width="37.453125" customWidth="1"/>
    <col min="10" max="10" width="29" customWidth="1"/>
  </cols>
  <sheetData>
    <row r="1" spans="1:9" ht="13" x14ac:dyDescent="0.3">
      <c r="A1" s="147" t="s">
        <v>224</v>
      </c>
      <c r="B1" s="148"/>
      <c r="C1" s="148"/>
      <c r="D1" s="149"/>
    </row>
    <row r="2" spans="1:9" ht="13" x14ac:dyDescent="0.3">
      <c r="A2" s="150" t="s">
        <v>221</v>
      </c>
      <c r="B2" s="146"/>
      <c r="C2" s="146"/>
      <c r="D2" s="151"/>
    </row>
    <row r="3" spans="1:9" ht="13" x14ac:dyDescent="0.3">
      <c r="A3" s="150" t="s">
        <v>222</v>
      </c>
      <c r="B3" s="146"/>
      <c r="C3" s="146"/>
      <c r="D3" s="151"/>
    </row>
    <row r="4" spans="1:9" ht="13.5" thickBot="1" x14ac:dyDescent="0.35">
      <c r="A4" s="152" t="s">
        <v>223</v>
      </c>
      <c r="B4" s="153"/>
      <c r="C4" s="153"/>
      <c r="D4" s="154"/>
    </row>
    <row r="5" spans="1:9" ht="23" x14ac:dyDescent="0.25">
      <c r="A5" s="557" t="s">
        <v>178</v>
      </c>
      <c r="B5" s="557"/>
      <c r="C5" s="557"/>
      <c r="D5" s="557"/>
      <c r="E5" s="557"/>
      <c r="F5" s="557"/>
      <c r="G5" s="557"/>
      <c r="H5" s="557"/>
      <c r="I5" s="557"/>
    </row>
    <row r="6" spans="1:9" ht="23" x14ac:dyDescent="0.25">
      <c r="A6" s="558"/>
      <c r="B6" s="558"/>
      <c r="C6" s="558"/>
      <c r="D6" s="558"/>
      <c r="E6" s="558"/>
      <c r="F6" s="558"/>
      <c r="G6" s="558"/>
      <c r="H6" s="558"/>
      <c r="I6" s="558"/>
    </row>
    <row r="7" spans="1:9" ht="13" x14ac:dyDescent="0.25">
      <c r="A7" s="553" t="s">
        <v>182</v>
      </c>
      <c r="B7" s="553"/>
      <c r="C7" s="553"/>
      <c r="D7" s="553"/>
      <c r="E7" s="553"/>
      <c r="F7" s="556"/>
      <c r="G7" s="556"/>
      <c r="H7" s="556"/>
      <c r="I7" s="556"/>
    </row>
    <row r="8" spans="1:9" ht="13" x14ac:dyDescent="0.25">
      <c r="A8" s="553" t="s">
        <v>175</v>
      </c>
      <c r="B8" s="553"/>
      <c r="C8" s="553"/>
      <c r="D8" s="553"/>
      <c r="E8" s="553"/>
      <c r="F8" s="556"/>
      <c r="G8" s="556"/>
      <c r="H8" s="556"/>
      <c r="I8" s="556"/>
    </row>
    <row r="9" spans="1:9" ht="13" x14ac:dyDescent="0.25">
      <c r="A9" s="553" t="s">
        <v>181</v>
      </c>
      <c r="B9" s="553"/>
      <c r="C9" s="553"/>
      <c r="D9" s="553"/>
      <c r="E9" s="553"/>
      <c r="F9" s="553"/>
      <c r="G9" s="553"/>
      <c r="H9" s="553"/>
      <c r="I9" s="553"/>
    </row>
    <row r="10" spans="1:9" ht="13" x14ac:dyDescent="0.25">
      <c r="A10" s="277"/>
      <c r="B10" s="281"/>
      <c r="C10" s="281"/>
      <c r="D10" s="281"/>
      <c r="E10" s="281"/>
      <c r="F10" s="281"/>
      <c r="G10" s="281"/>
      <c r="H10" s="281"/>
      <c r="I10" s="281"/>
    </row>
    <row r="11" spans="1:9" ht="14" x14ac:dyDescent="0.25">
      <c r="A11" s="554" t="s">
        <v>172</v>
      </c>
      <c r="B11" s="554"/>
      <c r="C11" s="554"/>
      <c r="D11" s="554"/>
      <c r="E11" s="554"/>
      <c r="F11" s="554"/>
      <c r="G11" s="554"/>
      <c r="H11" s="554"/>
      <c r="I11" s="554"/>
    </row>
    <row r="12" spans="1:9" ht="13" x14ac:dyDescent="0.25">
      <c r="A12" s="271" t="s">
        <v>15</v>
      </c>
      <c r="B12" s="553" t="s">
        <v>171</v>
      </c>
      <c r="C12" s="553"/>
      <c r="D12" s="553"/>
      <c r="E12" s="553"/>
      <c r="F12" s="553"/>
      <c r="G12" s="553"/>
      <c r="H12" s="555">
        <v>41011</v>
      </c>
      <c r="I12" s="555"/>
    </row>
    <row r="13" spans="1:9" ht="13" x14ac:dyDescent="0.25">
      <c r="A13" s="271" t="s">
        <v>13</v>
      </c>
      <c r="B13" s="553" t="s">
        <v>169</v>
      </c>
      <c r="C13" s="553"/>
      <c r="D13" s="553"/>
      <c r="E13" s="553"/>
      <c r="F13" s="553"/>
      <c r="G13" s="553"/>
      <c r="H13" s="556" t="s">
        <v>345</v>
      </c>
      <c r="I13" s="556"/>
    </row>
    <row r="14" spans="1:9" ht="13" x14ac:dyDescent="0.25">
      <c r="A14" s="271" t="s">
        <v>12</v>
      </c>
      <c r="B14" s="553" t="s">
        <v>167</v>
      </c>
      <c r="C14" s="553"/>
      <c r="D14" s="553"/>
      <c r="E14" s="553"/>
      <c r="F14" s="553"/>
      <c r="G14" s="553"/>
      <c r="H14" s="556" t="s">
        <v>337</v>
      </c>
      <c r="I14" s="556"/>
    </row>
    <row r="15" spans="1:9" ht="13" x14ac:dyDescent="0.25">
      <c r="A15" s="271" t="s">
        <v>35</v>
      </c>
      <c r="B15" s="553" t="s">
        <v>165</v>
      </c>
      <c r="C15" s="553"/>
      <c r="D15" s="553"/>
      <c r="E15" s="553"/>
      <c r="F15" s="553"/>
      <c r="G15" s="553"/>
      <c r="H15" s="556"/>
      <c r="I15" s="556"/>
    </row>
    <row r="16" spans="1:9" ht="13" x14ac:dyDescent="0.25">
      <c r="A16" s="560"/>
      <c r="B16" s="560"/>
      <c r="C16" s="560"/>
      <c r="D16" s="560"/>
      <c r="E16" s="560"/>
      <c r="F16" s="560"/>
      <c r="G16" s="560"/>
      <c r="H16" s="560"/>
      <c r="I16" s="560"/>
    </row>
    <row r="17" spans="1:9" ht="14" x14ac:dyDescent="0.25">
      <c r="A17" s="554" t="s">
        <v>164</v>
      </c>
      <c r="B17" s="554"/>
      <c r="C17" s="554"/>
      <c r="D17" s="554"/>
      <c r="E17" s="554"/>
      <c r="F17" s="554"/>
      <c r="G17" s="554"/>
      <c r="H17" s="554"/>
      <c r="I17" s="554"/>
    </row>
    <row r="18" spans="1:9" ht="14" x14ac:dyDescent="0.25">
      <c r="A18" s="554" t="s">
        <v>163</v>
      </c>
      <c r="B18" s="554"/>
      <c r="C18" s="554"/>
      <c r="D18" s="554"/>
      <c r="E18" s="554"/>
      <c r="F18" s="554"/>
      <c r="G18" s="554"/>
      <c r="H18" s="554"/>
      <c r="I18" s="554"/>
    </row>
    <row r="19" spans="1:9" ht="13" x14ac:dyDescent="0.25">
      <c r="A19" s="271">
        <v>1</v>
      </c>
      <c r="B19" s="553" t="s">
        <v>162</v>
      </c>
      <c r="C19" s="553"/>
      <c r="D19" s="553"/>
      <c r="E19" s="553"/>
      <c r="F19" s="553"/>
      <c r="G19" s="553"/>
      <c r="H19" s="565" t="s">
        <v>185</v>
      </c>
      <c r="I19" s="565"/>
    </row>
    <row r="20" spans="1:9" ht="13" x14ac:dyDescent="0.25">
      <c r="A20" s="271">
        <v>2</v>
      </c>
      <c r="B20" s="553" t="s">
        <v>161</v>
      </c>
      <c r="C20" s="553"/>
      <c r="D20" s="553"/>
      <c r="E20" s="553"/>
      <c r="F20" s="553"/>
      <c r="G20" s="553"/>
      <c r="H20" s="565">
        <v>773.2</v>
      </c>
      <c r="I20" s="565"/>
    </row>
    <row r="21" spans="1:9" ht="14" x14ac:dyDescent="0.25">
      <c r="A21" s="271">
        <v>3</v>
      </c>
      <c r="B21" s="553" t="s">
        <v>160</v>
      </c>
      <c r="C21" s="553"/>
      <c r="D21" s="553"/>
      <c r="E21" s="553"/>
      <c r="F21" s="553"/>
      <c r="G21" s="553"/>
      <c r="H21" s="561" t="s">
        <v>185</v>
      </c>
      <c r="I21" s="561"/>
    </row>
    <row r="22" spans="1:9" ht="13" x14ac:dyDescent="0.25">
      <c r="A22" s="271">
        <v>4</v>
      </c>
      <c r="B22" s="553" t="s">
        <v>159</v>
      </c>
      <c r="C22" s="553"/>
      <c r="D22" s="553"/>
      <c r="E22" s="553"/>
      <c r="F22" s="553"/>
      <c r="G22" s="553"/>
      <c r="H22" s="562" t="s">
        <v>338</v>
      </c>
      <c r="I22" s="562"/>
    </row>
    <row r="23" spans="1:9" x14ac:dyDescent="0.25">
      <c r="A23" s="563"/>
      <c r="B23" s="563"/>
      <c r="C23" s="563"/>
      <c r="D23" s="563"/>
      <c r="E23" s="563"/>
      <c r="F23" s="563"/>
      <c r="G23" s="563"/>
      <c r="H23" s="563"/>
      <c r="I23" s="563"/>
    </row>
    <row r="24" spans="1:9" x14ac:dyDescent="0.25">
      <c r="A24" s="564" t="s">
        <v>157</v>
      </c>
      <c r="B24" s="564"/>
      <c r="C24" s="564"/>
      <c r="D24" s="564"/>
      <c r="E24" s="564"/>
      <c r="F24" s="564"/>
      <c r="G24" s="564"/>
      <c r="H24" s="564"/>
      <c r="I24" s="564"/>
    </row>
    <row r="25" spans="1:9" ht="13" x14ac:dyDescent="0.3">
      <c r="A25" s="567"/>
      <c r="B25" s="567"/>
      <c r="C25" s="567"/>
      <c r="D25" s="567"/>
      <c r="E25" s="567"/>
      <c r="F25" s="567"/>
      <c r="G25" s="567"/>
      <c r="H25" s="567"/>
      <c r="I25" s="567"/>
    </row>
    <row r="26" spans="1:9" ht="13" x14ac:dyDescent="0.25">
      <c r="A26" s="568" t="s">
        <v>156</v>
      </c>
      <c r="B26" s="568"/>
      <c r="C26" s="568"/>
      <c r="D26" s="568"/>
      <c r="E26" s="568"/>
      <c r="F26" s="568"/>
      <c r="G26" s="568"/>
      <c r="H26" s="568"/>
      <c r="I26" s="568"/>
    </row>
    <row r="27" spans="1:9" ht="14" x14ac:dyDescent="0.25">
      <c r="A27" s="63">
        <v>1</v>
      </c>
      <c r="B27" s="569" t="s">
        <v>155</v>
      </c>
      <c r="C27" s="569"/>
      <c r="D27" s="569"/>
      <c r="E27" s="569"/>
      <c r="F27" s="569"/>
      <c r="G27" s="569"/>
      <c r="H27" s="64" t="s">
        <v>62</v>
      </c>
      <c r="I27" s="63" t="s">
        <v>154</v>
      </c>
    </row>
    <row r="28" spans="1:9" ht="13" x14ac:dyDescent="0.25">
      <c r="A28" s="271" t="s">
        <v>15</v>
      </c>
      <c r="B28" s="553" t="s">
        <v>186</v>
      </c>
      <c r="C28" s="553"/>
      <c r="D28" s="553"/>
      <c r="E28" s="553"/>
      <c r="F28" s="553"/>
      <c r="G28" s="553"/>
      <c r="H28" s="553"/>
      <c r="I28" s="60">
        <v>773.2</v>
      </c>
    </row>
    <row r="29" spans="1:9" ht="13" x14ac:dyDescent="0.25">
      <c r="A29" s="271" t="s">
        <v>13</v>
      </c>
      <c r="B29" s="570" t="s">
        <v>232</v>
      </c>
      <c r="C29" s="570"/>
      <c r="D29" s="570"/>
      <c r="E29" s="570"/>
      <c r="F29" s="570"/>
      <c r="G29" s="570"/>
      <c r="H29" s="30"/>
      <c r="I29" s="60"/>
    </row>
    <row r="30" spans="1:9" ht="13" x14ac:dyDescent="0.25">
      <c r="A30" s="271" t="s">
        <v>12</v>
      </c>
      <c r="B30" s="571" t="s">
        <v>202</v>
      </c>
      <c r="C30" s="571"/>
      <c r="D30" s="571"/>
      <c r="E30" s="571"/>
      <c r="F30" s="571"/>
      <c r="G30" s="571"/>
      <c r="H30" s="61"/>
      <c r="I30" s="60"/>
    </row>
    <row r="31" spans="1:9" ht="13" x14ac:dyDescent="0.25">
      <c r="A31" s="271" t="s">
        <v>35</v>
      </c>
      <c r="B31" s="553" t="s">
        <v>150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271" t="s">
        <v>32</v>
      </c>
      <c r="B32" s="553" t="s">
        <v>149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271" t="s">
        <v>81</v>
      </c>
      <c r="B33" s="553" t="s">
        <v>148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271" t="s">
        <v>79</v>
      </c>
      <c r="B34" s="553" t="s">
        <v>147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271" t="s">
        <v>114</v>
      </c>
      <c r="B35" s="553" t="s">
        <v>145</v>
      </c>
      <c r="C35" s="553"/>
      <c r="D35" s="553"/>
      <c r="E35" s="553"/>
      <c r="F35" s="553"/>
      <c r="G35" s="553"/>
      <c r="H35" s="553"/>
      <c r="I35" s="60"/>
    </row>
    <row r="36" spans="1:9" ht="14" x14ac:dyDescent="0.25">
      <c r="A36" s="566" t="s">
        <v>144</v>
      </c>
      <c r="B36" s="566"/>
      <c r="C36" s="566"/>
      <c r="D36" s="566"/>
      <c r="E36" s="566"/>
      <c r="F36" s="566"/>
      <c r="G36" s="566"/>
      <c r="H36" s="566"/>
      <c r="I36" s="59">
        <f>SUM(I28:I35)</f>
        <v>773.2</v>
      </c>
    </row>
    <row r="37" spans="1:9" ht="13" x14ac:dyDescent="0.25">
      <c r="A37" s="560" t="s">
        <v>143</v>
      </c>
      <c r="B37" s="560"/>
      <c r="C37" s="560"/>
      <c r="D37" s="560"/>
      <c r="E37" s="560"/>
      <c r="F37" s="560"/>
      <c r="G37" s="560"/>
      <c r="H37" s="560"/>
      <c r="I37" s="560"/>
    </row>
    <row r="38" spans="1:9" ht="14" x14ac:dyDescent="0.25">
      <c r="A38" s="279">
        <v>2</v>
      </c>
      <c r="B38" s="554" t="s">
        <v>142</v>
      </c>
      <c r="C38" s="554"/>
      <c r="D38" s="554"/>
      <c r="E38" s="554"/>
      <c r="F38" s="554"/>
      <c r="G38" s="554"/>
      <c r="H38" s="554"/>
      <c r="I38" s="280" t="s">
        <v>16</v>
      </c>
    </row>
    <row r="39" spans="1:9" ht="13" x14ac:dyDescent="0.25">
      <c r="A39" s="272" t="s">
        <v>15</v>
      </c>
      <c r="B39" s="573"/>
      <c r="C39" s="573"/>
      <c r="D39" s="573"/>
      <c r="E39" s="573"/>
      <c r="F39" s="573"/>
      <c r="G39" s="573"/>
      <c r="H39" s="573"/>
      <c r="I39" s="25">
        <v>70.209999999999994</v>
      </c>
    </row>
    <row r="40" spans="1:9" ht="13" x14ac:dyDescent="0.25">
      <c r="A40" s="272"/>
      <c r="B40" s="572" t="s">
        <v>140</v>
      </c>
      <c r="C40" s="572"/>
      <c r="D40" s="572"/>
      <c r="E40" s="572"/>
      <c r="F40" s="572"/>
      <c r="G40" s="572"/>
      <c r="H40" s="57">
        <v>2.65</v>
      </c>
      <c r="I40" s="28" t="s">
        <v>49</v>
      </c>
    </row>
    <row r="41" spans="1:9" ht="13" x14ac:dyDescent="0.25">
      <c r="A41" s="272"/>
      <c r="B41" s="576" t="s">
        <v>336</v>
      </c>
      <c r="C41" s="576"/>
      <c r="D41" s="576"/>
      <c r="E41" s="576"/>
      <c r="F41" s="576"/>
      <c r="G41" s="576"/>
      <c r="H41" s="58"/>
      <c r="I41" s="28"/>
    </row>
    <row r="42" spans="1:9" ht="13" x14ac:dyDescent="0.25">
      <c r="A42" s="272" t="s">
        <v>13</v>
      </c>
      <c r="B42" s="573" t="s">
        <v>188</v>
      </c>
      <c r="C42" s="573"/>
      <c r="D42" s="573"/>
      <c r="E42" s="573"/>
      <c r="F42" s="573"/>
      <c r="G42" s="573"/>
      <c r="H42" s="573"/>
      <c r="I42" s="25">
        <v>115.72</v>
      </c>
    </row>
    <row r="43" spans="1:9" ht="13" x14ac:dyDescent="0.25">
      <c r="A43" s="272"/>
      <c r="B43" s="572" t="s">
        <v>256</v>
      </c>
      <c r="C43" s="572"/>
      <c r="D43" s="572"/>
      <c r="E43" s="572"/>
      <c r="F43" s="572"/>
      <c r="G43" s="572"/>
      <c r="H43" s="57">
        <v>5.39</v>
      </c>
      <c r="I43" s="28" t="s">
        <v>49</v>
      </c>
    </row>
    <row r="44" spans="1:9" ht="13" x14ac:dyDescent="0.25">
      <c r="A44" s="272" t="s">
        <v>12</v>
      </c>
      <c r="B44" s="573" t="s">
        <v>136</v>
      </c>
      <c r="C44" s="573"/>
      <c r="D44" s="573"/>
      <c r="E44" s="573"/>
      <c r="F44" s="573"/>
      <c r="G44" s="573"/>
      <c r="H44" s="573"/>
      <c r="I44" s="25">
        <v>5.93</v>
      </c>
    </row>
    <row r="45" spans="1:9" ht="13" x14ac:dyDescent="0.25">
      <c r="A45" s="272" t="s">
        <v>35</v>
      </c>
      <c r="B45" s="574" t="s">
        <v>271</v>
      </c>
      <c r="C45" s="574"/>
      <c r="D45" s="574"/>
      <c r="E45" s="574"/>
      <c r="F45" s="574"/>
      <c r="G45" s="574"/>
      <c r="H45" s="574"/>
      <c r="I45" s="20">
        <v>68.430000000000007</v>
      </c>
    </row>
    <row r="46" spans="1:9" ht="13" x14ac:dyDescent="0.25">
      <c r="A46" s="272" t="s">
        <v>32</v>
      </c>
      <c r="B46" s="574" t="s">
        <v>270</v>
      </c>
      <c r="C46" s="574"/>
      <c r="D46" s="574"/>
      <c r="E46" s="574"/>
      <c r="F46" s="574"/>
      <c r="G46" s="574"/>
      <c r="H46" s="574"/>
      <c r="I46" s="25">
        <v>3</v>
      </c>
    </row>
    <row r="47" spans="1:9" ht="13" x14ac:dyDescent="0.25">
      <c r="A47" s="272" t="s">
        <v>81</v>
      </c>
      <c r="B47" s="574" t="s">
        <v>261</v>
      </c>
      <c r="C47" s="574"/>
      <c r="D47" s="574"/>
      <c r="E47" s="574"/>
      <c r="F47" s="574"/>
      <c r="G47" s="574"/>
      <c r="H47" s="574"/>
      <c r="I47" s="20">
        <v>10</v>
      </c>
    </row>
    <row r="48" spans="1:9" ht="13" x14ac:dyDescent="0.25">
      <c r="A48" s="283"/>
      <c r="B48" s="575" t="s">
        <v>133</v>
      </c>
      <c r="C48" s="575"/>
      <c r="D48" s="575"/>
      <c r="E48" s="575"/>
      <c r="F48" s="575"/>
      <c r="G48" s="575"/>
      <c r="H48" s="575"/>
      <c r="I48" s="25">
        <f>SUM(I39:I47)</f>
        <v>273.29000000000002</v>
      </c>
    </row>
    <row r="49" spans="1:9" ht="13" x14ac:dyDescent="0.25">
      <c r="A49" s="560"/>
      <c r="B49" s="560"/>
      <c r="C49" s="560"/>
      <c r="D49" s="560"/>
      <c r="E49" s="560"/>
      <c r="F49" s="560"/>
      <c r="G49" s="560"/>
      <c r="H49" s="560"/>
      <c r="I49" s="560"/>
    </row>
    <row r="50" spans="1:9" ht="13" x14ac:dyDescent="0.25">
      <c r="A50" s="580" t="s">
        <v>132</v>
      </c>
      <c r="B50" s="580"/>
      <c r="C50" s="580"/>
      <c r="D50" s="580"/>
      <c r="E50" s="580"/>
      <c r="F50" s="580"/>
      <c r="G50" s="580"/>
      <c r="H50" s="580"/>
      <c r="I50" s="580"/>
    </row>
    <row r="51" spans="1:9" ht="13" x14ac:dyDescent="0.25">
      <c r="A51" s="580"/>
      <c r="B51" s="580"/>
      <c r="C51" s="580"/>
      <c r="D51" s="580"/>
      <c r="E51" s="580"/>
      <c r="F51" s="580"/>
      <c r="G51" s="580"/>
      <c r="H51" s="580"/>
      <c r="I51" s="580"/>
    </row>
    <row r="52" spans="1:9" ht="13" x14ac:dyDescent="0.25">
      <c r="A52" s="580" t="s">
        <v>131</v>
      </c>
      <c r="B52" s="580"/>
      <c r="C52" s="580"/>
      <c r="D52" s="580"/>
      <c r="E52" s="580"/>
      <c r="F52" s="580"/>
      <c r="G52" s="580"/>
      <c r="H52" s="580"/>
      <c r="I52" s="580"/>
    </row>
    <row r="53" spans="1:9" ht="14" x14ac:dyDescent="0.25">
      <c r="A53" s="279">
        <v>3</v>
      </c>
      <c r="B53" s="554" t="s">
        <v>130</v>
      </c>
      <c r="C53" s="554"/>
      <c r="D53" s="554"/>
      <c r="E53" s="554"/>
      <c r="F53" s="554"/>
      <c r="G53" s="554"/>
      <c r="H53" s="554"/>
      <c r="I53" s="279" t="s">
        <v>16</v>
      </c>
    </row>
    <row r="54" spans="1:9" ht="13" x14ac:dyDescent="0.25">
      <c r="A54" s="272" t="s">
        <v>15</v>
      </c>
      <c r="B54" s="553" t="s">
        <v>129</v>
      </c>
      <c r="C54" s="553"/>
      <c r="D54" s="553"/>
      <c r="E54" s="553"/>
      <c r="F54" s="553"/>
      <c r="G54" s="553"/>
      <c r="H54" s="553"/>
      <c r="I54" s="25">
        <v>30</v>
      </c>
    </row>
    <row r="55" spans="1:9" ht="13" x14ac:dyDescent="0.25">
      <c r="A55" s="272" t="s">
        <v>13</v>
      </c>
      <c r="B55" s="553" t="s">
        <v>128</v>
      </c>
      <c r="C55" s="553"/>
      <c r="D55" s="553"/>
      <c r="E55" s="553"/>
      <c r="F55" s="553"/>
      <c r="G55" s="553"/>
      <c r="H55" s="553"/>
      <c r="I55" s="20"/>
    </row>
    <row r="56" spans="1:9" ht="13" x14ac:dyDescent="0.25">
      <c r="A56" s="272" t="s">
        <v>12</v>
      </c>
      <c r="B56" s="577" t="s">
        <v>127</v>
      </c>
      <c r="C56" s="577"/>
      <c r="D56" s="577"/>
      <c r="E56" s="577"/>
      <c r="F56" s="577"/>
      <c r="G56" s="577"/>
      <c r="H56" s="577"/>
      <c r="I56" s="20"/>
    </row>
    <row r="57" spans="1:9" ht="13" x14ac:dyDescent="0.25">
      <c r="A57" s="272" t="s">
        <v>35</v>
      </c>
      <c r="B57" s="553" t="s">
        <v>65</v>
      </c>
      <c r="C57" s="553"/>
      <c r="D57" s="553"/>
      <c r="E57" s="553"/>
      <c r="F57" s="553"/>
      <c r="G57" s="553"/>
      <c r="H57" s="553"/>
      <c r="I57" s="20">
        <v>0</v>
      </c>
    </row>
    <row r="58" spans="1:9" ht="13" x14ac:dyDescent="0.25">
      <c r="A58" s="578" t="s">
        <v>125</v>
      </c>
      <c r="B58" s="578"/>
      <c r="C58" s="578"/>
      <c r="D58" s="578"/>
      <c r="E58" s="578"/>
      <c r="F58" s="578"/>
      <c r="G58" s="578"/>
      <c r="H58" s="578"/>
      <c r="I58" s="20">
        <f>SUM(I54:I57)</f>
        <v>30</v>
      </c>
    </row>
    <row r="59" spans="1:9" ht="18" x14ac:dyDescent="0.25">
      <c r="A59" s="579"/>
      <c r="B59" s="579"/>
      <c r="C59" s="579"/>
      <c r="D59" s="579"/>
      <c r="E59" s="579"/>
      <c r="F59" s="579"/>
      <c r="G59" s="579"/>
      <c r="H59" s="579"/>
      <c r="I59" s="579"/>
    </row>
    <row r="60" spans="1:9" x14ac:dyDescent="0.25">
      <c r="A60" s="564" t="s">
        <v>124</v>
      </c>
      <c r="B60" s="564"/>
      <c r="C60" s="564"/>
      <c r="D60" s="564"/>
      <c r="E60" s="564"/>
      <c r="F60" s="564"/>
      <c r="G60" s="564"/>
      <c r="H60" s="564"/>
      <c r="I60" s="564"/>
    </row>
    <row r="61" spans="1:9" ht="18" x14ac:dyDescent="0.25">
      <c r="A61" s="55"/>
      <c r="B61" s="54"/>
      <c r="C61" s="54"/>
      <c r="D61" s="54"/>
      <c r="E61" s="54"/>
      <c r="F61" s="54"/>
      <c r="G61" s="54"/>
      <c r="H61" s="54"/>
      <c r="I61" s="53"/>
    </row>
    <row r="62" spans="1:9" ht="13" x14ac:dyDescent="0.25">
      <c r="A62" s="568" t="s">
        <v>123</v>
      </c>
      <c r="B62" s="568"/>
      <c r="C62" s="568"/>
      <c r="D62" s="568"/>
      <c r="E62" s="568"/>
      <c r="F62" s="568"/>
      <c r="G62" s="568"/>
      <c r="H62" s="568"/>
      <c r="I62" s="568"/>
    </row>
    <row r="63" spans="1:9" ht="14" x14ac:dyDescent="0.25">
      <c r="A63" s="52" t="s">
        <v>76</v>
      </c>
      <c r="B63" s="554" t="s">
        <v>122</v>
      </c>
      <c r="C63" s="554"/>
      <c r="D63" s="554"/>
      <c r="E63" s="554"/>
      <c r="F63" s="554"/>
      <c r="G63" s="554"/>
      <c r="H63" s="280" t="s">
        <v>62</v>
      </c>
      <c r="I63" s="280" t="s">
        <v>16</v>
      </c>
    </row>
    <row r="64" spans="1:9" ht="13" x14ac:dyDescent="0.25">
      <c r="A64" s="50" t="s">
        <v>15</v>
      </c>
      <c r="B64" s="553" t="s">
        <v>121</v>
      </c>
      <c r="C64" s="553"/>
      <c r="D64" s="553"/>
      <c r="E64" s="553"/>
      <c r="F64" s="553"/>
      <c r="G64" s="553"/>
      <c r="H64" s="32">
        <v>0.2</v>
      </c>
      <c r="I64" s="49">
        <f>I36*20%</f>
        <v>154.64000000000001</v>
      </c>
    </row>
    <row r="65" spans="1:9" ht="13" x14ac:dyDescent="0.25">
      <c r="A65" s="50" t="s">
        <v>13</v>
      </c>
      <c r="B65" s="553" t="s">
        <v>120</v>
      </c>
      <c r="C65" s="553"/>
      <c r="D65" s="553"/>
      <c r="E65" s="553"/>
      <c r="F65" s="553"/>
      <c r="G65" s="553"/>
      <c r="H65" s="32">
        <v>1.4999999999999999E-2</v>
      </c>
      <c r="I65" s="49">
        <f>I36*1.5%</f>
        <v>11.598000000000001</v>
      </c>
    </row>
    <row r="66" spans="1:9" ht="13" x14ac:dyDescent="0.25">
      <c r="A66" s="50" t="s">
        <v>12</v>
      </c>
      <c r="B66" s="553" t="s">
        <v>119</v>
      </c>
      <c r="C66" s="553"/>
      <c r="D66" s="553"/>
      <c r="E66" s="553"/>
      <c r="F66" s="553"/>
      <c r="G66" s="553"/>
      <c r="H66" s="32">
        <v>0.01</v>
      </c>
      <c r="I66" s="49">
        <f>I36*1%</f>
        <v>7.7320000000000002</v>
      </c>
    </row>
    <row r="67" spans="1:9" ht="13" x14ac:dyDescent="0.25">
      <c r="A67" s="50" t="s">
        <v>35</v>
      </c>
      <c r="B67" s="553" t="s">
        <v>118</v>
      </c>
      <c r="C67" s="553"/>
      <c r="D67" s="553"/>
      <c r="E67" s="553"/>
      <c r="F67" s="553"/>
      <c r="G67" s="553"/>
      <c r="H67" s="32">
        <v>2E-3</v>
      </c>
      <c r="I67" s="49">
        <f>I36*0.2%</f>
        <v>1.5464000000000002</v>
      </c>
    </row>
    <row r="68" spans="1:9" ht="13" x14ac:dyDescent="0.25">
      <c r="A68" s="50" t="s">
        <v>32</v>
      </c>
      <c r="B68" s="553" t="s">
        <v>117</v>
      </c>
      <c r="C68" s="553"/>
      <c r="D68" s="553"/>
      <c r="E68" s="553"/>
      <c r="F68" s="553"/>
      <c r="G68" s="553"/>
      <c r="H68" s="32">
        <v>2.5000000000000001E-2</v>
      </c>
      <c r="I68" s="49">
        <f>I36*2.5%</f>
        <v>19.330000000000002</v>
      </c>
    </row>
    <row r="69" spans="1:9" ht="13" x14ac:dyDescent="0.25">
      <c r="A69" s="50" t="s">
        <v>81</v>
      </c>
      <c r="B69" s="553" t="s">
        <v>116</v>
      </c>
      <c r="C69" s="553"/>
      <c r="D69" s="553"/>
      <c r="E69" s="553"/>
      <c r="F69" s="553"/>
      <c r="G69" s="553"/>
      <c r="H69" s="32">
        <v>0.08</v>
      </c>
      <c r="I69" s="49">
        <f>I36*8%</f>
        <v>61.856000000000002</v>
      </c>
    </row>
    <row r="70" spans="1:9" ht="13" x14ac:dyDescent="0.25">
      <c r="A70" s="50" t="s">
        <v>79</v>
      </c>
      <c r="B70" s="553" t="s">
        <v>115</v>
      </c>
      <c r="C70" s="553"/>
      <c r="D70" s="553"/>
      <c r="E70" s="553"/>
      <c r="F70" s="553"/>
      <c r="G70" s="553"/>
      <c r="H70" s="32">
        <v>0.03</v>
      </c>
      <c r="I70" s="49">
        <f>I36*3%</f>
        <v>23.196000000000002</v>
      </c>
    </row>
    <row r="71" spans="1:9" ht="13" x14ac:dyDescent="0.25">
      <c r="A71" s="50" t="s">
        <v>114</v>
      </c>
      <c r="B71" s="553" t="s">
        <v>113</v>
      </c>
      <c r="C71" s="553"/>
      <c r="D71" s="553"/>
      <c r="E71" s="553"/>
      <c r="F71" s="553"/>
      <c r="G71" s="553"/>
      <c r="H71" s="32">
        <v>6.0000000000000001E-3</v>
      </c>
      <c r="I71" s="49">
        <f>I36*0.6%</f>
        <v>4.6392000000000007</v>
      </c>
    </row>
    <row r="72" spans="1:9" ht="13" x14ac:dyDescent="0.25">
      <c r="A72" s="578" t="s">
        <v>47</v>
      </c>
      <c r="B72" s="578"/>
      <c r="C72" s="578"/>
      <c r="D72" s="578"/>
      <c r="E72" s="578"/>
      <c r="F72" s="578"/>
      <c r="G72" s="578"/>
      <c r="H72" s="32">
        <f>SUM(H64:H71)</f>
        <v>0.3680000000000001</v>
      </c>
      <c r="I72" s="25">
        <f>SUM(I64:I71)</f>
        <v>284.53760000000011</v>
      </c>
    </row>
    <row r="73" spans="1:9" ht="13" x14ac:dyDescent="0.25">
      <c r="A73" s="282"/>
      <c r="B73" s="47"/>
      <c r="C73" s="47"/>
      <c r="D73" s="47"/>
      <c r="E73" s="47"/>
      <c r="F73" s="47"/>
      <c r="G73" s="47"/>
      <c r="H73" s="46"/>
      <c r="I73" s="45"/>
    </row>
    <row r="74" spans="1:9" ht="13" x14ac:dyDescent="0.25">
      <c r="A74" s="553" t="s">
        <v>112</v>
      </c>
      <c r="B74" s="553"/>
      <c r="C74" s="553"/>
      <c r="D74" s="553"/>
      <c r="E74" s="553"/>
      <c r="F74" s="553"/>
      <c r="G74" s="553"/>
      <c r="H74" s="553"/>
      <c r="I74" s="553"/>
    </row>
    <row r="75" spans="1:9" ht="13" x14ac:dyDescent="0.25">
      <c r="A75" s="560"/>
      <c r="B75" s="560"/>
      <c r="C75" s="560"/>
      <c r="D75" s="560"/>
      <c r="E75" s="560"/>
      <c r="F75" s="560"/>
      <c r="G75" s="560"/>
      <c r="H75" s="560"/>
      <c r="I75" s="560"/>
    </row>
    <row r="76" spans="1:9" ht="14" x14ac:dyDescent="0.25">
      <c r="A76" s="554" t="s">
        <v>111</v>
      </c>
      <c r="B76" s="554"/>
      <c r="C76" s="554"/>
      <c r="D76" s="554"/>
      <c r="E76" s="554"/>
      <c r="F76" s="554"/>
      <c r="G76" s="554"/>
      <c r="H76" s="554"/>
      <c r="I76" s="554"/>
    </row>
    <row r="77" spans="1:9" ht="14" x14ac:dyDescent="0.25">
      <c r="A77" s="279" t="s">
        <v>74</v>
      </c>
      <c r="B77" s="554" t="s">
        <v>110</v>
      </c>
      <c r="C77" s="554"/>
      <c r="D77" s="554"/>
      <c r="E77" s="554"/>
      <c r="F77" s="554"/>
      <c r="G77" s="554"/>
      <c r="H77" s="554"/>
      <c r="I77" s="279" t="s">
        <v>16</v>
      </c>
    </row>
    <row r="78" spans="1:9" ht="13" x14ac:dyDescent="0.25">
      <c r="A78" s="272" t="s">
        <v>15</v>
      </c>
      <c r="B78" s="553" t="s">
        <v>109</v>
      </c>
      <c r="C78" s="553"/>
      <c r="D78" s="553"/>
      <c r="E78" s="553"/>
      <c r="F78" s="553"/>
      <c r="G78" s="553"/>
      <c r="H78" s="553"/>
      <c r="I78" s="25">
        <f>I36*8.33%</f>
        <v>64.407560000000004</v>
      </c>
    </row>
    <row r="79" spans="1:9" ht="13" x14ac:dyDescent="0.25">
      <c r="A79" s="272" t="s">
        <v>13</v>
      </c>
      <c r="B79" s="553" t="s">
        <v>108</v>
      </c>
      <c r="C79" s="553"/>
      <c r="D79" s="553"/>
      <c r="E79" s="553"/>
      <c r="F79" s="553"/>
      <c r="G79" s="553"/>
      <c r="H79" s="553"/>
      <c r="I79" s="44">
        <f>I36*2.78%</f>
        <v>21.494959999999999</v>
      </c>
    </row>
    <row r="80" spans="1:9" ht="13" x14ac:dyDescent="0.25">
      <c r="A80" s="578" t="s">
        <v>80</v>
      </c>
      <c r="B80" s="578"/>
      <c r="C80" s="578"/>
      <c r="D80" s="578"/>
      <c r="E80" s="578"/>
      <c r="F80" s="578"/>
      <c r="G80" s="578"/>
      <c r="H80" s="578"/>
      <c r="I80" s="44">
        <f>SUM(I78:I79)</f>
        <v>85.90252000000001</v>
      </c>
    </row>
    <row r="81" spans="1:9" ht="13" x14ac:dyDescent="0.25">
      <c r="A81" s="272" t="s">
        <v>12</v>
      </c>
      <c r="B81" s="553" t="s">
        <v>107</v>
      </c>
      <c r="C81" s="553"/>
      <c r="D81" s="553"/>
      <c r="E81" s="553"/>
      <c r="F81" s="553"/>
      <c r="G81" s="553"/>
      <c r="H81" s="553"/>
      <c r="I81" s="278">
        <f>ROUND(H72*I80,2)</f>
        <v>31.61</v>
      </c>
    </row>
    <row r="82" spans="1:9" ht="13" x14ac:dyDescent="0.25">
      <c r="A82" s="578" t="s">
        <v>47</v>
      </c>
      <c r="B82" s="578"/>
      <c r="C82" s="578"/>
      <c r="D82" s="578"/>
      <c r="E82" s="578"/>
      <c r="F82" s="578"/>
      <c r="G82" s="578"/>
      <c r="H82" s="578"/>
      <c r="I82" s="44">
        <f>SUM(I80:I81)</f>
        <v>117.51252000000001</v>
      </c>
    </row>
    <row r="83" spans="1:9" ht="13" x14ac:dyDescent="0.25">
      <c r="A83" s="580"/>
      <c r="B83" s="580"/>
      <c r="C83" s="580"/>
      <c r="D83" s="580"/>
      <c r="E83" s="580"/>
      <c r="F83" s="580"/>
      <c r="G83" s="580"/>
      <c r="H83" s="580"/>
      <c r="I83" s="580"/>
    </row>
    <row r="84" spans="1:9" ht="14" x14ac:dyDescent="0.25">
      <c r="A84" s="554" t="s">
        <v>106</v>
      </c>
      <c r="B84" s="554"/>
      <c r="C84" s="554"/>
      <c r="D84" s="554"/>
      <c r="E84" s="554"/>
      <c r="F84" s="554"/>
      <c r="G84" s="554"/>
      <c r="H84" s="554"/>
      <c r="I84" s="554"/>
    </row>
    <row r="85" spans="1:9" ht="14" x14ac:dyDescent="0.25">
      <c r="A85" s="279" t="s">
        <v>72</v>
      </c>
      <c r="B85" s="581" t="s">
        <v>105</v>
      </c>
      <c r="C85" s="581"/>
      <c r="D85" s="581"/>
      <c r="E85" s="581"/>
      <c r="F85" s="581"/>
      <c r="G85" s="581"/>
      <c r="H85" s="581"/>
      <c r="I85" s="279" t="s">
        <v>16</v>
      </c>
    </row>
    <row r="86" spans="1:9" ht="13" x14ac:dyDescent="0.25">
      <c r="A86" s="272" t="s">
        <v>15</v>
      </c>
      <c r="B86" s="553" t="s">
        <v>105</v>
      </c>
      <c r="C86" s="553"/>
      <c r="D86" s="553"/>
      <c r="E86" s="553"/>
      <c r="F86" s="553"/>
      <c r="G86" s="553"/>
      <c r="H86" s="553"/>
      <c r="I86" s="71">
        <f xml:space="preserve"> I36*0.07%</f>
        <v>0.54124000000000017</v>
      </c>
    </row>
    <row r="87" spans="1:9" ht="13" x14ac:dyDescent="0.25">
      <c r="A87" s="272" t="s">
        <v>13</v>
      </c>
      <c r="B87" s="553" t="s">
        <v>103</v>
      </c>
      <c r="C87" s="553"/>
      <c r="D87" s="553"/>
      <c r="E87" s="553"/>
      <c r="F87" s="553"/>
      <c r="G87" s="553"/>
      <c r="H87" s="553"/>
      <c r="I87" s="25">
        <f>ROUND(H72*I86,2)</f>
        <v>0.2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25">
        <f>SUM(I86:I87)</f>
        <v>0.74124000000000012</v>
      </c>
    </row>
    <row r="89" spans="1:9" ht="14" x14ac:dyDescent="0.25">
      <c r="A89" s="581" t="s">
        <v>102</v>
      </c>
      <c r="B89" s="581"/>
      <c r="C89" s="581"/>
      <c r="D89" s="581"/>
      <c r="E89" s="581"/>
      <c r="F89" s="581"/>
      <c r="G89" s="581"/>
      <c r="H89" s="581"/>
      <c r="I89" s="581"/>
    </row>
    <row r="90" spans="1:9" ht="14" x14ac:dyDescent="0.25">
      <c r="A90" s="279" t="s">
        <v>70</v>
      </c>
      <c r="B90" s="581" t="s">
        <v>101</v>
      </c>
      <c r="C90" s="581"/>
      <c r="D90" s="581"/>
      <c r="E90" s="581"/>
      <c r="F90" s="581"/>
      <c r="G90" s="581"/>
      <c r="H90" s="581"/>
      <c r="I90" s="279" t="s">
        <v>16</v>
      </c>
    </row>
    <row r="91" spans="1:9" ht="13" x14ac:dyDescent="0.25">
      <c r="A91" s="272" t="s">
        <v>15</v>
      </c>
      <c r="B91" s="577" t="s">
        <v>100</v>
      </c>
      <c r="C91" s="577"/>
      <c r="D91" s="577"/>
      <c r="E91" s="577"/>
      <c r="F91" s="577"/>
      <c r="G91" s="577"/>
      <c r="H91" s="577"/>
      <c r="I91" s="72">
        <f>I36*0.42%</f>
        <v>3.2474400000000001</v>
      </c>
    </row>
    <row r="92" spans="1:9" ht="13" x14ac:dyDescent="0.25">
      <c r="A92" s="272" t="s">
        <v>13</v>
      </c>
      <c r="B92" s="577" t="s">
        <v>99</v>
      </c>
      <c r="C92" s="577"/>
      <c r="D92" s="577"/>
      <c r="E92" s="577"/>
      <c r="F92" s="577"/>
      <c r="G92" s="577"/>
      <c r="H92" s="577"/>
      <c r="I92" s="25">
        <f>I36*0.03%</f>
        <v>0.23196</v>
      </c>
    </row>
    <row r="93" spans="1:9" ht="13" x14ac:dyDescent="0.25">
      <c r="A93" s="272" t="s">
        <v>98</v>
      </c>
      <c r="B93" s="577" t="s">
        <v>97</v>
      </c>
      <c r="C93" s="577"/>
      <c r="D93" s="577"/>
      <c r="E93" s="577"/>
      <c r="F93" s="577"/>
      <c r="G93" s="577"/>
      <c r="H93" s="577"/>
      <c r="I93" s="25">
        <f>ROUND((0.08*0.4*0.05)*I36,2)</f>
        <v>1.24</v>
      </c>
    </row>
    <row r="94" spans="1:9" ht="13" x14ac:dyDescent="0.25">
      <c r="A94" s="272" t="s">
        <v>96</v>
      </c>
      <c r="B94" s="553" t="s">
        <v>95</v>
      </c>
      <c r="C94" s="553"/>
      <c r="D94" s="553"/>
      <c r="E94" s="553"/>
      <c r="F94" s="553"/>
      <c r="G94" s="553"/>
      <c r="H94" s="553"/>
      <c r="I94" s="71">
        <f>ROUND((1*0.08*0.1*0.05)*I36,2)</f>
        <v>0.31</v>
      </c>
    </row>
    <row r="95" spans="1:9" ht="13" x14ac:dyDescent="0.25">
      <c r="A95" s="272" t="s">
        <v>35</v>
      </c>
      <c r="B95" s="553" t="s">
        <v>190</v>
      </c>
      <c r="C95" s="553"/>
      <c r="D95" s="553"/>
      <c r="E95" s="553"/>
      <c r="F95" s="553"/>
      <c r="G95" s="553"/>
      <c r="H95" s="553"/>
      <c r="I95" s="25">
        <f xml:space="preserve"> I36*1.94%</f>
        <v>15.000080000000001</v>
      </c>
    </row>
    <row r="96" spans="1:9" ht="13" x14ac:dyDescent="0.25">
      <c r="A96" s="272" t="s">
        <v>32</v>
      </c>
      <c r="B96" s="577" t="s">
        <v>93</v>
      </c>
      <c r="C96" s="577"/>
      <c r="D96" s="577"/>
      <c r="E96" s="577"/>
      <c r="F96" s="577"/>
      <c r="G96" s="577"/>
      <c r="H96" s="577"/>
      <c r="I96" s="25">
        <f>I95*36.8%</f>
        <v>5.5200294400000001</v>
      </c>
    </row>
    <row r="97" spans="1:9" ht="13" x14ac:dyDescent="0.25">
      <c r="A97" s="272" t="s">
        <v>92</v>
      </c>
      <c r="B97" s="577" t="s">
        <v>91</v>
      </c>
      <c r="C97" s="577"/>
      <c r="D97" s="577"/>
      <c r="E97" s="577"/>
      <c r="F97" s="577"/>
      <c r="G97" s="577"/>
      <c r="H97" s="577"/>
      <c r="I97" s="25">
        <f>ROUND(1*0.08*0.4*I36,2)</f>
        <v>24.74</v>
      </c>
    </row>
    <row r="98" spans="1:9" ht="13" x14ac:dyDescent="0.25">
      <c r="A98" s="272" t="s">
        <v>90</v>
      </c>
      <c r="B98" s="553" t="s">
        <v>89</v>
      </c>
      <c r="C98" s="553"/>
      <c r="D98" s="553"/>
      <c r="E98" s="553"/>
      <c r="F98" s="553"/>
      <c r="G98" s="553"/>
      <c r="H98" s="553"/>
      <c r="I98" s="25">
        <f>ROUND(1*0.08*0.1*I36,2)</f>
        <v>6.19</v>
      </c>
    </row>
    <row r="99" spans="1:9" ht="13" x14ac:dyDescent="0.25">
      <c r="A99" s="578" t="s">
        <v>47</v>
      </c>
      <c r="B99" s="578"/>
      <c r="C99" s="578"/>
      <c r="D99" s="578"/>
      <c r="E99" s="578"/>
      <c r="F99" s="578"/>
      <c r="G99" s="578"/>
      <c r="H99" s="578"/>
      <c r="I99" s="25">
        <f>SUM(I91:I98)</f>
        <v>56.479509440000001</v>
      </c>
    </row>
    <row r="100" spans="1:9" ht="14" x14ac:dyDescent="0.25">
      <c r="A100" s="554" t="s">
        <v>88</v>
      </c>
      <c r="B100" s="554"/>
      <c r="C100" s="554"/>
      <c r="D100" s="554"/>
      <c r="E100" s="554"/>
      <c r="F100" s="554"/>
      <c r="G100" s="554"/>
      <c r="H100" s="554"/>
      <c r="I100" s="554"/>
    </row>
    <row r="101" spans="1:9" ht="14" x14ac:dyDescent="0.3">
      <c r="A101" s="41" t="s">
        <v>68</v>
      </c>
      <c r="B101" s="581" t="s">
        <v>87</v>
      </c>
      <c r="C101" s="581"/>
      <c r="D101" s="581"/>
      <c r="E101" s="581"/>
      <c r="F101" s="581"/>
      <c r="G101" s="581"/>
      <c r="H101" s="581"/>
      <c r="I101" s="41" t="s">
        <v>16</v>
      </c>
    </row>
    <row r="102" spans="1:9" ht="13" x14ac:dyDescent="0.3">
      <c r="A102" s="270" t="s">
        <v>15</v>
      </c>
      <c r="B102" s="577" t="s">
        <v>86</v>
      </c>
      <c r="C102" s="577"/>
      <c r="D102" s="577"/>
      <c r="E102" s="577"/>
      <c r="F102" s="577"/>
      <c r="G102" s="577"/>
      <c r="H102" s="577"/>
      <c r="I102" s="25">
        <f>I36*8.33%</f>
        <v>64.407560000000004</v>
      </c>
    </row>
    <row r="103" spans="1:9" ht="13" x14ac:dyDescent="0.3">
      <c r="A103" s="270" t="s">
        <v>13</v>
      </c>
      <c r="B103" s="577" t="s">
        <v>191</v>
      </c>
      <c r="C103" s="577"/>
      <c r="D103" s="577"/>
      <c r="E103" s="577"/>
      <c r="F103" s="577"/>
      <c r="G103" s="577"/>
      <c r="H103" s="577"/>
      <c r="I103" s="40">
        <f>I36*1%</f>
        <v>7.7320000000000002</v>
      </c>
    </row>
    <row r="104" spans="1:9" ht="13" x14ac:dyDescent="0.3">
      <c r="A104" s="270" t="s">
        <v>12</v>
      </c>
      <c r="B104" s="577" t="s">
        <v>180</v>
      </c>
      <c r="C104" s="577"/>
      <c r="D104" s="577"/>
      <c r="E104" s="577"/>
      <c r="F104" s="577"/>
      <c r="G104" s="577"/>
      <c r="H104" s="577"/>
      <c r="I104" s="40">
        <f>I36*0.02%</f>
        <v>0.15464000000000003</v>
      </c>
    </row>
    <row r="105" spans="1:9" ht="13" x14ac:dyDescent="0.3">
      <c r="A105" s="270" t="s">
        <v>35</v>
      </c>
      <c r="B105" s="577" t="s">
        <v>192</v>
      </c>
      <c r="C105" s="577"/>
      <c r="D105" s="577"/>
      <c r="E105" s="577"/>
      <c r="F105" s="577"/>
      <c r="G105" s="577"/>
      <c r="H105" s="577"/>
      <c r="I105" s="40">
        <f>I36*0.05%</f>
        <v>0.38660000000000005</v>
      </c>
    </row>
    <row r="106" spans="1:9" ht="13" x14ac:dyDescent="0.3">
      <c r="A106" s="270" t="s">
        <v>32</v>
      </c>
      <c r="B106" s="577" t="s">
        <v>193</v>
      </c>
      <c r="C106" s="577"/>
      <c r="D106" s="577"/>
      <c r="E106" s="577"/>
      <c r="F106" s="577"/>
      <c r="G106" s="577"/>
      <c r="H106" s="577"/>
      <c r="I106" s="37">
        <f>I36*0.28%</f>
        <v>2.1649600000000007</v>
      </c>
    </row>
    <row r="107" spans="1:9" ht="13" x14ac:dyDescent="0.3">
      <c r="A107" s="270" t="s">
        <v>81</v>
      </c>
      <c r="B107" s="577" t="s">
        <v>65</v>
      </c>
      <c r="C107" s="577"/>
      <c r="D107" s="577"/>
      <c r="E107" s="577"/>
      <c r="F107" s="577"/>
      <c r="G107" s="577"/>
      <c r="H107" s="577"/>
      <c r="I107" s="37"/>
    </row>
    <row r="108" spans="1:9" ht="13" x14ac:dyDescent="0.3">
      <c r="A108" s="578" t="s">
        <v>80</v>
      </c>
      <c r="B108" s="578"/>
      <c r="C108" s="578"/>
      <c r="D108" s="578"/>
      <c r="E108" s="578"/>
      <c r="F108" s="578"/>
      <c r="G108" s="578"/>
      <c r="H108" s="578"/>
      <c r="I108" s="37">
        <f>SUM(I102:I107)</f>
        <v>74.845760000000013</v>
      </c>
    </row>
    <row r="109" spans="1:9" ht="13" x14ac:dyDescent="0.3">
      <c r="A109" s="273" t="s">
        <v>79</v>
      </c>
      <c r="B109" s="577" t="s">
        <v>78</v>
      </c>
      <c r="C109" s="577"/>
      <c r="D109" s="577"/>
      <c r="E109" s="577"/>
      <c r="F109" s="577"/>
      <c r="G109" s="577"/>
      <c r="H109" s="577"/>
      <c r="I109" s="37">
        <f>ROUND(H72*I108,2)</f>
        <v>27.54</v>
      </c>
    </row>
    <row r="110" spans="1:9" ht="13" x14ac:dyDescent="0.25">
      <c r="A110" s="578" t="s">
        <v>47</v>
      </c>
      <c r="B110" s="578"/>
      <c r="C110" s="578"/>
      <c r="D110" s="578"/>
      <c r="E110" s="578"/>
      <c r="F110" s="578"/>
      <c r="G110" s="578"/>
      <c r="H110" s="578"/>
      <c r="I110" s="25">
        <f>SUM(I108:I109)</f>
        <v>102.38576</v>
      </c>
    </row>
    <row r="111" spans="1:9" ht="14" x14ac:dyDescent="0.25">
      <c r="A111" s="581" t="s">
        <v>77</v>
      </c>
      <c r="B111" s="581"/>
      <c r="C111" s="581"/>
      <c r="D111" s="581"/>
      <c r="E111" s="581"/>
      <c r="F111" s="581"/>
      <c r="G111" s="581"/>
      <c r="H111" s="581"/>
      <c r="I111" s="581"/>
    </row>
    <row r="112" spans="1:9" ht="14" x14ac:dyDescent="0.25">
      <c r="A112" s="279">
        <v>4</v>
      </c>
      <c r="B112" s="554" t="s">
        <v>34</v>
      </c>
      <c r="C112" s="554"/>
      <c r="D112" s="554"/>
      <c r="E112" s="554"/>
      <c r="F112" s="554"/>
      <c r="G112" s="554"/>
      <c r="H112" s="554"/>
      <c r="I112" s="279" t="s">
        <v>16</v>
      </c>
    </row>
    <row r="113" spans="1:9" ht="13" x14ac:dyDescent="0.25">
      <c r="A113" s="272" t="s">
        <v>76</v>
      </c>
      <c r="B113" s="553" t="s">
        <v>75</v>
      </c>
      <c r="C113" s="553"/>
      <c r="D113" s="553"/>
      <c r="E113" s="553"/>
      <c r="F113" s="553"/>
      <c r="G113" s="553"/>
      <c r="H113" s="553"/>
      <c r="I113" s="25">
        <f>I72</f>
        <v>284.53760000000011</v>
      </c>
    </row>
    <row r="114" spans="1:9" ht="13" x14ac:dyDescent="0.25">
      <c r="A114" s="272" t="s">
        <v>74</v>
      </c>
      <c r="B114" s="553" t="s">
        <v>73</v>
      </c>
      <c r="C114" s="553"/>
      <c r="D114" s="553"/>
      <c r="E114" s="553"/>
      <c r="F114" s="553"/>
      <c r="G114" s="553"/>
      <c r="H114" s="553"/>
      <c r="I114" s="25">
        <f>I82</f>
        <v>117.51252000000001</v>
      </c>
    </row>
    <row r="115" spans="1:9" ht="13" x14ac:dyDescent="0.25">
      <c r="A115" s="272" t="s">
        <v>72</v>
      </c>
      <c r="B115" s="553" t="s">
        <v>71</v>
      </c>
      <c r="C115" s="553"/>
      <c r="D115" s="553"/>
      <c r="E115" s="553"/>
      <c r="F115" s="553"/>
      <c r="G115" s="553"/>
      <c r="H115" s="553"/>
      <c r="I115" s="25">
        <f>I88</f>
        <v>0.74124000000000012</v>
      </c>
    </row>
    <row r="116" spans="1:9" ht="13" x14ac:dyDescent="0.25">
      <c r="A116" s="272" t="s">
        <v>70</v>
      </c>
      <c r="B116" s="553" t="s">
        <v>69</v>
      </c>
      <c r="C116" s="553"/>
      <c r="D116" s="553"/>
      <c r="E116" s="553"/>
      <c r="F116" s="553"/>
      <c r="G116" s="553"/>
      <c r="H116" s="553"/>
      <c r="I116" s="25">
        <f>I99</f>
        <v>56.479509440000001</v>
      </c>
    </row>
    <row r="117" spans="1:9" ht="13" x14ac:dyDescent="0.25">
      <c r="A117" s="272" t="s">
        <v>68</v>
      </c>
      <c r="B117" s="553" t="s">
        <v>67</v>
      </c>
      <c r="C117" s="553"/>
      <c r="D117" s="553"/>
      <c r="E117" s="553"/>
      <c r="F117" s="553"/>
      <c r="G117" s="553"/>
      <c r="H117" s="553"/>
      <c r="I117" s="25">
        <f>I110</f>
        <v>102.38576</v>
      </c>
    </row>
    <row r="118" spans="1:9" ht="13" x14ac:dyDescent="0.25">
      <c r="A118" s="272" t="s">
        <v>66</v>
      </c>
      <c r="B118" s="553" t="s">
        <v>65</v>
      </c>
      <c r="C118" s="553"/>
      <c r="D118" s="553"/>
      <c r="E118" s="553"/>
      <c r="F118" s="553"/>
      <c r="G118" s="553"/>
      <c r="H118" s="553"/>
      <c r="I118" s="25"/>
    </row>
    <row r="119" spans="1:9" ht="13" x14ac:dyDescent="0.25">
      <c r="A119" s="578" t="s">
        <v>47</v>
      </c>
      <c r="B119" s="578"/>
      <c r="C119" s="578"/>
      <c r="D119" s="578"/>
      <c r="E119" s="578"/>
      <c r="F119" s="578"/>
      <c r="G119" s="578"/>
      <c r="H119" s="578"/>
      <c r="I119" s="25">
        <f>SUM(I113:I118)</f>
        <v>561.65662944000019</v>
      </c>
    </row>
    <row r="120" spans="1:9" ht="13" x14ac:dyDescent="0.25">
      <c r="A120" s="560" t="s">
        <v>64</v>
      </c>
      <c r="B120" s="560"/>
      <c r="C120" s="560"/>
      <c r="D120" s="560"/>
      <c r="E120" s="560"/>
      <c r="F120" s="560"/>
      <c r="G120" s="560"/>
      <c r="H120" s="560"/>
      <c r="I120" s="560"/>
    </row>
    <row r="121" spans="1:9" ht="14" x14ac:dyDescent="0.25">
      <c r="A121" s="279">
        <v>5</v>
      </c>
      <c r="B121" s="581" t="s">
        <v>63</v>
      </c>
      <c r="C121" s="581"/>
      <c r="D121" s="581"/>
      <c r="E121" s="581"/>
      <c r="F121" s="581"/>
      <c r="G121" s="581"/>
      <c r="H121" s="279" t="s">
        <v>62</v>
      </c>
      <c r="I121" s="34" t="s">
        <v>16</v>
      </c>
    </row>
    <row r="122" spans="1:9" ht="13" x14ac:dyDescent="0.25">
      <c r="A122" s="624" t="s">
        <v>61</v>
      </c>
      <c r="B122" s="624"/>
      <c r="C122" s="624"/>
      <c r="D122" s="624"/>
      <c r="E122" s="624"/>
      <c r="F122" s="624"/>
      <c r="G122" s="624"/>
      <c r="H122" s="33" t="s">
        <v>49</v>
      </c>
      <c r="I122" s="23">
        <f>SUM(I36+I48+I58+I119)</f>
        <v>1638.1466294400002</v>
      </c>
    </row>
    <row r="123" spans="1:9" ht="13" x14ac:dyDescent="0.25">
      <c r="A123" s="272" t="s">
        <v>15</v>
      </c>
      <c r="B123" s="574" t="s">
        <v>60</v>
      </c>
      <c r="C123" s="622"/>
      <c r="D123" s="622"/>
      <c r="E123" s="622"/>
      <c r="F123" s="622"/>
      <c r="G123" s="623"/>
      <c r="H123" s="32">
        <v>4.9500000000000002E-2</v>
      </c>
      <c r="I123" s="25">
        <v>101.61</v>
      </c>
    </row>
    <row r="124" spans="1:9" ht="13" x14ac:dyDescent="0.25">
      <c r="A124" s="624" t="s">
        <v>59</v>
      </c>
      <c r="B124" s="624"/>
      <c r="C124" s="624"/>
      <c r="D124" s="624"/>
      <c r="E124" s="624"/>
      <c r="F124" s="624"/>
      <c r="G124" s="624"/>
      <c r="H124" s="31" t="s">
        <v>49</v>
      </c>
      <c r="I124" s="23">
        <f>SUM(I36+I48+I58+I119+I123)</f>
        <v>1739.7566294400001</v>
      </c>
    </row>
    <row r="125" spans="1:9" ht="13" x14ac:dyDescent="0.25">
      <c r="A125" s="272" t="s">
        <v>13</v>
      </c>
      <c r="B125" s="574" t="s">
        <v>58</v>
      </c>
      <c r="C125" s="622"/>
      <c r="D125" s="622"/>
      <c r="E125" s="622"/>
      <c r="F125" s="622"/>
      <c r="G125" s="623"/>
      <c r="H125" s="32">
        <v>2.5499999999999998E-2</v>
      </c>
      <c r="I125" s="25">
        <v>54.4</v>
      </c>
    </row>
    <row r="126" spans="1:9" ht="13" x14ac:dyDescent="0.25">
      <c r="A126" s="624" t="s">
        <v>57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SUM(I36+I48+I58+I119+I123+I125)</f>
        <v>1794.1566294400002</v>
      </c>
    </row>
    <row r="127" spans="1:9" ht="13" x14ac:dyDescent="0.25">
      <c r="A127" s="272" t="s">
        <v>12</v>
      </c>
      <c r="B127" s="577" t="s">
        <v>56</v>
      </c>
      <c r="C127" s="577"/>
      <c r="D127" s="577"/>
      <c r="E127" s="577"/>
      <c r="F127" s="577"/>
      <c r="G127" s="577"/>
      <c r="H127" s="30" t="s">
        <v>49</v>
      </c>
      <c r="I127" s="28"/>
    </row>
    <row r="128" spans="1:9" ht="13" x14ac:dyDescent="0.25">
      <c r="A128" s="272"/>
      <c r="B128" s="577" t="s">
        <v>55</v>
      </c>
      <c r="C128" s="577"/>
      <c r="D128" s="577"/>
      <c r="E128" s="577"/>
      <c r="F128" s="577"/>
      <c r="G128" s="577"/>
      <c r="H128" s="30" t="s">
        <v>49</v>
      </c>
      <c r="I128" s="28" t="s">
        <v>49</v>
      </c>
    </row>
    <row r="129" spans="1:9" ht="13" x14ac:dyDescent="0.25">
      <c r="A129" s="272"/>
      <c r="B129" s="625" t="s">
        <v>263</v>
      </c>
      <c r="C129" s="583"/>
      <c r="D129" s="583"/>
      <c r="E129" s="583"/>
      <c r="F129" s="583"/>
      <c r="G129" s="583"/>
      <c r="H129" s="26">
        <v>0.03</v>
      </c>
      <c r="I129" s="25">
        <f>I152*H129</f>
        <v>54</v>
      </c>
    </row>
    <row r="130" spans="1:9" ht="13" x14ac:dyDescent="0.25">
      <c r="A130" s="272"/>
      <c r="B130" s="625" t="s">
        <v>264</v>
      </c>
      <c r="C130" s="583"/>
      <c r="D130" s="583"/>
      <c r="E130" s="583"/>
      <c r="F130" s="583"/>
      <c r="G130" s="583"/>
      <c r="H130" s="26">
        <v>6.4999999999999997E-3</v>
      </c>
      <c r="I130" s="25">
        <f>I152*H130</f>
        <v>11.7</v>
      </c>
    </row>
    <row r="131" spans="1:9" ht="13" x14ac:dyDescent="0.25">
      <c r="A131" s="272"/>
      <c r="B131" s="582" t="s">
        <v>265</v>
      </c>
      <c r="C131" s="582"/>
      <c r="D131" s="582"/>
      <c r="E131" s="582"/>
      <c r="F131" s="582"/>
      <c r="G131" s="582"/>
      <c r="H131" s="29"/>
      <c r="I131" s="28"/>
    </row>
    <row r="132" spans="1:9" ht="13" x14ac:dyDescent="0.25">
      <c r="A132" s="272"/>
      <c r="B132" s="584" t="s">
        <v>51</v>
      </c>
      <c r="C132" s="584"/>
      <c r="D132" s="584"/>
      <c r="E132" s="584"/>
      <c r="F132" s="584"/>
      <c r="G132" s="584"/>
      <c r="H132" s="29" t="s">
        <v>49</v>
      </c>
      <c r="I132" s="28" t="s">
        <v>49</v>
      </c>
    </row>
    <row r="133" spans="1:9" ht="13" x14ac:dyDescent="0.25">
      <c r="A133" s="272"/>
      <c r="B133" s="573" t="s">
        <v>50</v>
      </c>
      <c r="C133" s="573"/>
      <c r="D133" s="573"/>
      <c r="E133" s="573"/>
      <c r="F133" s="573"/>
      <c r="G133" s="573"/>
      <c r="H133" s="29" t="s">
        <v>49</v>
      </c>
      <c r="I133" s="28" t="s">
        <v>49</v>
      </c>
    </row>
    <row r="134" spans="1:9" ht="13" x14ac:dyDescent="0.25">
      <c r="A134" s="272"/>
      <c r="B134" s="625" t="s">
        <v>228</v>
      </c>
      <c r="C134" s="583"/>
      <c r="D134" s="583"/>
      <c r="E134" s="583"/>
      <c r="F134" s="583"/>
      <c r="G134" s="583"/>
      <c r="H134" s="26">
        <v>0.05</v>
      </c>
      <c r="I134" s="25">
        <f>I152*H134</f>
        <v>90</v>
      </c>
    </row>
    <row r="135" spans="1:9" ht="13" x14ac:dyDescent="0.25">
      <c r="A135" s="578" t="s">
        <v>248</v>
      </c>
      <c r="B135" s="578"/>
      <c r="C135" s="578"/>
      <c r="D135" s="578"/>
      <c r="E135" s="578"/>
      <c r="F135" s="578"/>
      <c r="G135" s="578"/>
      <c r="H135" s="578"/>
      <c r="I135" s="25">
        <f>I137+I123+I125</f>
        <v>311.70999999999998</v>
      </c>
    </row>
    <row r="136" spans="1:9" ht="13" x14ac:dyDescent="0.25">
      <c r="A136" s="578"/>
      <c r="B136" s="578"/>
      <c r="C136" s="578"/>
      <c r="D136" s="578"/>
      <c r="E136" s="578"/>
      <c r="F136" s="578"/>
      <c r="G136" s="578"/>
      <c r="H136" s="578"/>
      <c r="I136" s="578"/>
    </row>
    <row r="137" spans="1:9" ht="13" x14ac:dyDescent="0.25">
      <c r="A137" s="589" t="s">
        <v>46</v>
      </c>
      <c r="B137" s="589"/>
      <c r="C137" s="589"/>
      <c r="D137" s="589"/>
      <c r="E137" s="589"/>
      <c r="F137" s="589"/>
      <c r="G137" s="589"/>
      <c r="H137" s="24">
        <f>SUM(H129:H134)</f>
        <v>8.6499999999999994E-2</v>
      </c>
      <c r="I137" s="23">
        <f>SUM(I129:I134)</f>
        <v>155.69999999999999</v>
      </c>
    </row>
    <row r="138" spans="1:9" x14ac:dyDescent="0.25">
      <c r="A138" s="590" t="s">
        <v>45</v>
      </c>
      <c r="B138" s="590"/>
      <c r="C138" s="591" t="s">
        <v>44</v>
      </c>
      <c r="D138" s="591"/>
      <c r="E138" s="591"/>
      <c r="F138" s="591"/>
      <c r="G138" s="591"/>
      <c r="H138" s="591"/>
      <c r="I138" s="591"/>
    </row>
    <row r="139" spans="1:9" x14ac:dyDescent="0.25">
      <c r="A139" s="590"/>
      <c r="B139" s="590"/>
      <c r="C139" s="592" t="s">
        <v>43</v>
      </c>
      <c r="D139" s="592"/>
      <c r="E139" s="592"/>
      <c r="F139" s="592"/>
      <c r="G139" s="592"/>
      <c r="H139" s="592"/>
      <c r="I139" s="592"/>
    </row>
    <row r="140" spans="1:9" x14ac:dyDescent="0.25">
      <c r="A140" s="590"/>
      <c r="B140" s="590"/>
      <c r="C140" s="593" t="s">
        <v>42</v>
      </c>
      <c r="D140" s="593"/>
      <c r="E140" s="593"/>
      <c r="F140" s="593"/>
      <c r="G140" s="593"/>
      <c r="H140" s="593"/>
      <c r="I140" s="593"/>
    </row>
    <row r="141" spans="1:9" x14ac:dyDescent="0.25">
      <c r="A141" s="585"/>
      <c r="B141" s="585"/>
      <c r="C141" s="585"/>
      <c r="D141" s="585"/>
      <c r="E141" s="585"/>
      <c r="F141" s="585"/>
      <c r="G141" s="585"/>
      <c r="H141" s="585"/>
      <c r="I141" s="585"/>
    </row>
    <row r="142" spans="1:9" ht="13" x14ac:dyDescent="0.25">
      <c r="A142" s="553" t="s">
        <v>41</v>
      </c>
      <c r="B142" s="553"/>
      <c r="C142" s="553"/>
      <c r="D142" s="553"/>
      <c r="E142" s="553"/>
      <c r="F142" s="553"/>
      <c r="G142" s="553"/>
      <c r="H142" s="553"/>
      <c r="I142" s="553"/>
    </row>
    <row r="143" spans="1:9" ht="13" x14ac:dyDescent="0.25">
      <c r="A143" s="578"/>
      <c r="B143" s="578"/>
      <c r="C143" s="578"/>
      <c r="D143" s="578"/>
      <c r="E143" s="578"/>
      <c r="F143" s="578"/>
      <c r="G143" s="578"/>
      <c r="H143" s="578"/>
      <c r="I143" s="578"/>
    </row>
    <row r="144" spans="1:9" ht="15.5" x14ac:dyDescent="0.25">
      <c r="A144" s="586" t="s">
        <v>40</v>
      </c>
      <c r="B144" s="586"/>
      <c r="C144" s="586"/>
      <c r="D144" s="586"/>
      <c r="E144" s="586"/>
      <c r="F144" s="586"/>
      <c r="G144" s="586"/>
      <c r="H144" s="586"/>
      <c r="I144" s="586"/>
    </row>
    <row r="145" spans="1:9" ht="14" x14ac:dyDescent="0.25">
      <c r="A145" s="587" t="s">
        <v>39</v>
      </c>
      <c r="B145" s="587"/>
      <c r="C145" s="587"/>
      <c r="D145" s="587"/>
      <c r="E145" s="587"/>
      <c r="F145" s="587"/>
      <c r="G145" s="587"/>
      <c r="H145" s="587"/>
      <c r="I145" s="271" t="s">
        <v>16</v>
      </c>
    </row>
    <row r="146" spans="1:9" ht="13" x14ac:dyDescent="0.25">
      <c r="A146" s="275" t="s">
        <v>15</v>
      </c>
      <c r="B146" s="588" t="s">
        <v>38</v>
      </c>
      <c r="C146" s="588"/>
      <c r="D146" s="588"/>
      <c r="E146" s="588"/>
      <c r="F146" s="588"/>
      <c r="G146" s="588"/>
      <c r="H146" s="588"/>
      <c r="I146" s="20">
        <f>I36</f>
        <v>773.2</v>
      </c>
    </row>
    <row r="147" spans="1:9" ht="13" x14ac:dyDescent="0.25">
      <c r="A147" s="275" t="s">
        <v>13</v>
      </c>
      <c r="B147" s="588" t="s">
        <v>37</v>
      </c>
      <c r="C147" s="588"/>
      <c r="D147" s="588"/>
      <c r="E147" s="588"/>
      <c r="F147" s="588"/>
      <c r="G147" s="588"/>
      <c r="H147" s="588"/>
      <c r="I147" s="20">
        <f>I48</f>
        <v>273.29000000000002</v>
      </c>
    </row>
    <row r="148" spans="1:9" ht="13" x14ac:dyDescent="0.25">
      <c r="A148" s="275" t="s">
        <v>12</v>
      </c>
      <c r="B148" s="588" t="s">
        <v>36</v>
      </c>
      <c r="C148" s="588"/>
      <c r="D148" s="588"/>
      <c r="E148" s="588"/>
      <c r="F148" s="588"/>
      <c r="G148" s="588"/>
      <c r="H148" s="588"/>
      <c r="I148" s="20">
        <f>I58</f>
        <v>30</v>
      </c>
    </row>
    <row r="149" spans="1:9" ht="13" x14ac:dyDescent="0.25">
      <c r="A149" s="275" t="s">
        <v>35</v>
      </c>
      <c r="B149" s="588" t="s">
        <v>34</v>
      </c>
      <c r="C149" s="588"/>
      <c r="D149" s="588"/>
      <c r="E149" s="588"/>
      <c r="F149" s="588"/>
      <c r="G149" s="588"/>
      <c r="H149" s="588"/>
      <c r="I149" s="20">
        <f>I119</f>
        <v>561.65662944000019</v>
      </c>
    </row>
    <row r="150" spans="1:9" ht="13" x14ac:dyDescent="0.25">
      <c r="A150" s="598" t="s">
        <v>33</v>
      </c>
      <c r="B150" s="598"/>
      <c r="C150" s="598"/>
      <c r="D150" s="598"/>
      <c r="E150" s="598"/>
      <c r="F150" s="598"/>
      <c r="G150" s="598"/>
      <c r="H150" s="598"/>
      <c r="I150" s="20">
        <f>SUM(I146:I149)</f>
        <v>1638.1466294400002</v>
      </c>
    </row>
    <row r="151" spans="1:9" ht="13" x14ac:dyDescent="0.25">
      <c r="A151" s="21" t="s">
        <v>32</v>
      </c>
      <c r="B151" s="588" t="s">
        <v>31</v>
      </c>
      <c r="C151" s="588"/>
      <c r="D151" s="588"/>
      <c r="E151" s="588"/>
      <c r="F151" s="588"/>
      <c r="G151" s="588"/>
      <c r="H151" s="588"/>
      <c r="I151" s="20">
        <f>I135</f>
        <v>311.70999999999998</v>
      </c>
    </row>
    <row r="152" spans="1:9" ht="13" x14ac:dyDescent="0.25">
      <c r="A152" s="598" t="s">
        <v>30</v>
      </c>
      <c r="B152" s="598"/>
      <c r="C152" s="598"/>
      <c r="D152" s="598"/>
      <c r="E152" s="598"/>
      <c r="F152" s="598"/>
      <c r="G152" s="598"/>
      <c r="H152" s="598"/>
      <c r="I152" s="20">
        <v>1800</v>
      </c>
    </row>
    <row r="153" spans="1:9" ht="14.5" x14ac:dyDescent="0.25">
      <c r="A153" s="594" t="s">
        <v>29</v>
      </c>
      <c r="B153" s="594"/>
      <c r="C153" s="594"/>
      <c r="D153" s="594"/>
      <c r="E153" s="594"/>
      <c r="F153" s="594"/>
      <c r="G153" s="594"/>
      <c r="H153" s="594"/>
      <c r="I153" s="594"/>
    </row>
    <row r="154" spans="1:9" ht="15.5" x14ac:dyDescent="0.25">
      <c r="A154" s="586" t="s">
        <v>28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69" x14ac:dyDescent="0.25">
      <c r="A155" s="595" t="s">
        <v>27</v>
      </c>
      <c r="B155" s="595"/>
      <c r="C155" s="580" t="s">
        <v>26</v>
      </c>
      <c r="D155" s="580"/>
      <c r="E155" s="19" t="s">
        <v>25</v>
      </c>
      <c r="F155" s="580" t="s">
        <v>24</v>
      </c>
      <c r="G155" s="580"/>
      <c r="H155" s="271" t="s">
        <v>23</v>
      </c>
      <c r="I155" s="271" t="s">
        <v>22</v>
      </c>
    </row>
    <row r="156" spans="1:9" x14ac:dyDescent="0.25">
      <c r="A156" s="621" t="s">
        <v>185</v>
      </c>
      <c r="B156" s="596"/>
      <c r="C156" s="619">
        <v>1500</v>
      </c>
      <c r="D156" s="597"/>
      <c r="E156" s="18">
        <v>10</v>
      </c>
      <c r="F156" s="619">
        <v>1500</v>
      </c>
      <c r="G156" s="597"/>
      <c r="H156" s="16">
        <v>1</v>
      </c>
      <c r="I156" s="284">
        <v>15000</v>
      </c>
    </row>
    <row r="157" spans="1:9" ht="13" x14ac:dyDescent="0.25">
      <c r="A157" s="603" t="s">
        <v>20</v>
      </c>
      <c r="B157" s="603"/>
      <c r="C157" s="603"/>
      <c r="D157" s="603"/>
      <c r="E157" s="603"/>
      <c r="F157" s="603"/>
      <c r="G157" s="603"/>
      <c r="H157" s="603"/>
      <c r="I157" s="276">
        <v>15000</v>
      </c>
    </row>
    <row r="158" spans="1:9" ht="15.5" x14ac:dyDescent="0.25">
      <c r="A158" s="586" t="s">
        <v>19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15.5" x14ac:dyDescent="0.25">
      <c r="A159" s="586" t="s">
        <v>18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13" x14ac:dyDescent="0.25">
      <c r="A160" s="580" t="s">
        <v>17</v>
      </c>
      <c r="B160" s="580"/>
      <c r="C160" s="580"/>
      <c r="D160" s="580"/>
      <c r="E160" s="580"/>
      <c r="F160" s="580"/>
      <c r="G160" s="580"/>
      <c r="H160" s="580"/>
      <c r="I160" s="271" t="s">
        <v>16</v>
      </c>
    </row>
    <row r="161" spans="1:9" x14ac:dyDescent="0.25">
      <c r="A161" s="274" t="s">
        <v>15</v>
      </c>
      <c r="B161" s="583" t="s">
        <v>14</v>
      </c>
      <c r="C161" s="583"/>
      <c r="D161" s="583"/>
      <c r="E161" s="583"/>
      <c r="F161" s="583"/>
      <c r="G161" s="583"/>
      <c r="H161" s="583"/>
      <c r="I161" s="16"/>
    </row>
    <row r="162" spans="1:9" x14ac:dyDescent="0.25">
      <c r="A162" s="274" t="s">
        <v>13</v>
      </c>
      <c r="B162" s="583" t="s">
        <v>9</v>
      </c>
      <c r="C162" s="583"/>
      <c r="D162" s="583"/>
      <c r="E162" s="583"/>
      <c r="F162" s="583"/>
      <c r="G162" s="583"/>
      <c r="H162" s="583"/>
      <c r="I162" s="276">
        <v>15000</v>
      </c>
    </row>
    <row r="163" spans="1:9" x14ac:dyDescent="0.25">
      <c r="A163" s="274" t="s">
        <v>12</v>
      </c>
      <c r="B163" s="583" t="s">
        <v>11</v>
      </c>
      <c r="C163" s="583"/>
      <c r="D163" s="583"/>
      <c r="E163" s="583"/>
      <c r="F163" s="583"/>
      <c r="G163" s="583"/>
      <c r="H163" s="583"/>
      <c r="I163" s="276"/>
    </row>
    <row r="164" spans="1:9" x14ac:dyDescent="0.25">
      <c r="A164" s="599"/>
      <c r="B164" s="599"/>
      <c r="C164" s="599"/>
      <c r="D164" s="599"/>
      <c r="E164" s="599"/>
      <c r="F164" s="599"/>
      <c r="G164" s="599"/>
      <c r="H164" s="599"/>
      <c r="I164" s="599"/>
    </row>
    <row r="165" spans="1:9" x14ac:dyDescent="0.25">
      <c r="A165" s="596" t="s">
        <v>10</v>
      </c>
      <c r="B165" s="596"/>
      <c r="C165" s="596"/>
      <c r="D165" s="596"/>
      <c r="E165" s="596"/>
      <c r="F165" s="596"/>
      <c r="G165" s="596"/>
      <c r="H165" s="596"/>
      <c r="I165" s="596"/>
    </row>
    <row r="166" spans="1:9" ht="13" x14ac:dyDescent="0.3">
      <c r="A166" s="13"/>
      <c r="B166" s="13"/>
      <c r="C166" s="13"/>
      <c r="D166" s="13"/>
      <c r="E166" s="13"/>
      <c r="F166" s="13"/>
      <c r="G166" s="13"/>
      <c r="H166" s="12"/>
      <c r="I166" s="12"/>
    </row>
    <row r="167" spans="1:9" ht="13" x14ac:dyDescent="0.3">
      <c r="A167" s="600"/>
      <c r="B167" s="600"/>
      <c r="C167" s="600"/>
      <c r="D167" s="600"/>
      <c r="E167" s="600"/>
      <c r="F167" s="600"/>
      <c r="G167" s="600"/>
      <c r="H167" s="600"/>
      <c r="I167" s="600"/>
    </row>
    <row r="168" spans="1:9" ht="18" x14ac:dyDescent="0.25">
      <c r="A168" s="601" t="s">
        <v>9</v>
      </c>
      <c r="B168" s="601"/>
      <c r="C168" s="601"/>
      <c r="D168" s="601"/>
      <c r="E168" s="601"/>
      <c r="F168" s="601"/>
      <c r="G168" s="602">
        <v>15000</v>
      </c>
      <c r="H168" s="602"/>
      <c r="I168" s="602"/>
    </row>
    <row r="169" spans="1:9" ht="18" x14ac:dyDescent="0.4">
      <c r="A169" s="607"/>
      <c r="B169" s="607"/>
      <c r="C169" s="607"/>
      <c r="D169" s="607"/>
      <c r="E169" s="607"/>
      <c r="F169" s="607"/>
      <c r="G169" s="607"/>
      <c r="H169" s="607"/>
      <c r="I169" s="607"/>
    </row>
    <row r="170" spans="1:9" ht="18" x14ac:dyDescent="0.25">
      <c r="A170" s="601" t="s">
        <v>8</v>
      </c>
      <c r="B170" s="601"/>
      <c r="C170" s="601"/>
      <c r="D170" s="601"/>
      <c r="E170" s="601"/>
      <c r="F170" s="601"/>
      <c r="G170" s="608">
        <v>20</v>
      </c>
      <c r="H170" s="608"/>
      <c r="I170" s="608"/>
    </row>
    <row r="171" spans="1:9" ht="18" x14ac:dyDescent="0.25">
      <c r="A171" s="609"/>
      <c r="B171" s="609"/>
      <c r="C171" s="609"/>
      <c r="D171" s="609"/>
      <c r="E171" s="609"/>
      <c r="F171" s="609"/>
      <c r="G171" s="609"/>
      <c r="H171" s="609"/>
      <c r="I171" s="609"/>
    </row>
    <row r="172" spans="1:9" ht="18" x14ac:dyDescent="0.25">
      <c r="A172" s="610" t="s">
        <v>7</v>
      </c>
      <c r="B172" s="610"/>
      <c r="C172" s="610"/>
      <c r="D172" s="610"/>
      <c r="E172" s="610"/>
      <c r="F172" s="610"/>
      <c r="G172" s="611">
        <v>300000</v>
      </c>
      <c r="H172" s="611"/>
      <c r="I172" s="611"/>
    </row>
  </sheetData>
  <mergeCells count="182">
    <mergeCell ref="A169:I169"/>
    <mergeCell ref="A170:F170"/>
    <mergeCell ref="G170:I170"/>
    <mergeCell ref="A171:I171"/>
    <mergeCell ref="A172:F172"/>
    <mergeCell ref="G172:I172"/>
    <mergeCell ref="B163:H163"/>
    <mergeCell ref="A164:I164"/>
    <mergeCell ref="A165:I165"/>
    <mergeCell ref="A167:I167"/>
    <mergeCell ref="A168:F168"/>
    <mergeCell ref="G168:I168"/>
    <mergeCell ref="A157:H157"/>
    <mergeCell ref="A158:I158"/>
    <mergeCell ref="A159:I159"/>
    <mergeCell ref="A160:H160"/>
    <mergeCell ref="B161:H161"/>
    <mergeCell ref="B162:H162"/>
    <mergeCell ref="A154:I154"/>
    <mergeCell ref="A155:B155"/>
    <mergeCell ref="C155:D155"/>
    <mergeCell ref="F155:G155"/>
    <mergeCell ref="A156:B156"/>
    <mergeCell ref="C156:D156"/>
    <mergeCell ref="F156:G156"/>
    <mergeCell ref="B148:H148"/>
    <mergeCell ref="B149:H149"/>
    <mergeCell ref="A150:H150"/>
    <mergeCell ref="B151:H151"/>
    <mergeCell ref="A152:H152"/>
    <mergeCell ref="A153:I153"/>
    <mergeCell ref="A142:I142"/>
    <mergeCell ref="A143:I143"/>
    <mergeCell ref="A144:I144"/>
    <mergeCell ref="A145:H145"/>
    <mergeCell ref="B146:H146"/>
    <mergeCell ref="B147:H147"/>
    <mergeCell ref="A137:G137"/>
    <mergeCell ref="A138:B140"/>
    <mergeCell ref="C138:I138"/>
    <mergeCell ref="C139:I139"/>
    <mergeCell ref="C140:I140"/>
    <mergeCell ref="A141:I141"/>
    <mergeCell ref="B131:G131"/>
    <mergeCell ref="B132:G132"/>
    <mergeCell ref="B133:G133"/>
    <mergeCell ref="B134:G134"/>
    <mergeCell ref="A135:H135"/>
    <mergeCell ref="A136:I136"/>
    <mergeCell ref="B125:G125"/>
    <mergeCell ref="A126:G126"/>
    <mergeCell ref="B127:G127"/>
    <mergeCell ref="B128:G128"/>
    <mergeCell ref="B129:G129"/>
    <mergeCell ref="B130:G130"/>
    <mergeCell ref="A119:H119"/>
    <mergeCell ref="A120:I120"/>
    <mergeCell ref="B121:G121"/>
    <mergeCell ref="A122:G122"/>
    <mergeCell ref="B123:G123"/>
    <mergeCell ref="A124:G124"/>
    <mergeCell ref="B113:H113"/>
    <mergeCell ref="B114:H114"/>
    <mergeCell ref="B115:H115"/>
    <mergeCell ref="B116:H116"/>
    <mergeCell ref="B117:H117"/>
    <mergeCell ref="B118:H118"/>
    <mergeCell ref="B107:H107"/>
    <mergeCell ref="A108:H108"/>
    <mergeCell ref="B109:H109"/>
    <mergeCell ref="A110:H110"/>
    <mergeCell ref="A111:I111"/>
    <mergeCell ref="B112:H112"/>
    <mergeCell ref="B101:H101"/>
    <mergeCell ref="B102:H102"/>
    <mergeCell ref="B103:H103"/>
    <mergeCell ref="B104:H104"/>
    <mergeCell ref="B105:H105"/>
    <mergeCell ref="B106:H106"/>
    <mergeCell ref="B95:H95"/>
    <mergeCell ref="B96:H96"/>
    <mergeCell ref="B97:H97"/>
    <mergeCell ref="B98:H98"/>
    <mergeCell ref="A99:H99"/>
    <mergeCell ref="A100:I100"/>
    <mergeCell ref="A89:I89"/>
    <mergeCell ref="B90:H90"/>
    <mergeCell ref="B91:H91"/>
    <mergeCell ref="B92:H92"/>
    <mergeCell ref="B93:H93"/>
    <mergeCell ref="B94:H94"/>
    <mergeCell ref="A83:I83"/>
    <mergeCell ref="A84:I84"/>
    <mergeCell ref="B85:H85"/>
    <mergeCell ref="B86:H86"/>
    <mergeCell ref="B87:H87"/>
    <mergeCell ref="A88:H88"/>
    <mergeCell ref="B77:H77"/>
    <mergeCell ref="B78:H78"/>
    <mergeCell ref="B79:H79"/>
    <mergeCell ref="A80:H80"/>
    <mergeCell ref="B81:H81"/>
    <mergeCell ref="A82:H82"/>
    <mergeCell ref="B70:G70"/>
    <mergeCell ref="B71:G71"/>
    <mergeCell ref="A72:G72"/>
    <mergeCell ref="A74:I74"/>
    <mergeCell ref="A75:I75"/>
    <mergeCell ref="A76:I76"/>
    <mergeCell ref="B64:G64"/>
    <mergeCell ref="B65:G65"/>
    <mergeCell ref="B66:G66"/>
    <mergeCell ref="B67:G67"/>
    <mergeCell ref="B68:G68"/>
    <mergeCell ref="B69:G69"/>
    <mergeCell ref="B57:H57"/>
    <mergeCell ref="A58:H58"/>
    <mergeCell ref="A59:I59"/>
    <mergeCell ref="A60:I60"/>
    <mergeCell ref="A62:I62"/>
    <mergeCell ref="B63:G63"/>
    <mergeCell ref="A51:I51"/>
    <mergeCell ref="A52:I52"/>
    <mergeCell ref="B53:H53"/>
    <mergeCell ref="B54:H54"/>
    <mergeCell ref="B55:H55"/>
    <mergeCell ref="B56:H56"/>
    <mergeCell ref="B45:H45"/>
    <mergeCell ref="B46:H46"/>
    <mergeCell ref="B47:H47"/>
    <mergeCell ref="B48:H48"/>
    <mergeCell ref="A49:I49"/>
    <mergeCell ref="A50:I50"/>
    <mergeCell ref="B39:H39"/>
    <mergeCell ref="B40:G40"/>
    <mergeCell ref="B41:G41"/>
    <mergeCell ref="B42:H42"/>
    <mergeCell ref="B43:G43"/>
    <mergeCell ref="B44:H44"/>
    <mergeCell ref="B33:H33"/>
    <mergeCell ref="B34:H34"/>
    <mergeCell ref="B35:H35"/>
    <mergeCell ref="A36:H36"/>
    <mergeCell ref="A37:I37"/>
    <mergeCell ref="B38:H38"/>
    <mergeCell ref="B27:G27"/>
    <mergeCell ref="B28:H28"/>
    <mergeCell ref="B29:G29"/>
    <mergeCell ref="B30:G30"/>
    <mergeCell ref="B31:H31"/>
    <mergeCell ref="B32:H32"/>
    <mergeCell ref="B22:G22"/>
    <mergeCell ref="H22:I22"/>
    <mergeCell ref="A23:I23"/>
    <mergeCell ref="A24:I24"/>
    <mergeCell ref="A25:I25"/>
    <mergeCell ref="A26:I26"/>
    <mergeCell ref="A18:I18"/>
    <mergeCell ref="B19:G19"/>
    <mergeCell ref="H19:I19"/>
    <mergeCell ref="B20:G20"/>
    <mergeCell ref="H20:I20"/>
    <mergeCell ref="B21:G21"/>
    <mergeCell ref="H21:I21"/>
    <mergeCell ref="B14:G14"/>
    <mergeCell ref="H14:I14"/>
    <mergeCell ref="B15:G15"/>
    <mergeCell ref="H15:I15"/>
    <mergeCell ref="A16:I16"/>
    <mergeCell ref="A17:I17"/>
    <mergeCell ref="A9:I9"/>
    <mergeCell ref="A11:I11"/>
    <mergeCell ref="B12:G12"/>
    <mergeCell ref="H12:I12"/>
    <mergeCell ref="B13:G13"/>
    <mergeCell ref="H13:I13"/>
    <mergeCell ref="A5:I5"/>
    <mergeCell ref="A6:I6"/>
    <mergeCell ref="A7:E7"/>
    <mergeCell ref="F7:I7"/>
    <mergeCell ref="A8:E8"/>
    <mergeCell ref="F8:I8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172"/>
  <sheetViews>
    <sheetView topLeftCell="A151" workbookViewId="0">
      <selection activeCell="J132" sqref="J132"/>
    </sheetView>
  </sheetViews>
  <sheetFormatPr defaultRowHeight="12.5" x14ac:dyDescent="0.25"/>
  <cols>
    <col min="9" max="9" width="33.1796875" customWidth="1"/>
    <col min="10" max="10" width="16.1796875" customWidth="1"/>
  </cols>
  <sheetData>
    <row r="1" spans="1:9" ht="13" x14ac:dyDescent="0.3">
      <c r="A1" s="147" t="s">
        <v>224</v>
      </c>
      <c r="B1" s="148"/>
      <c r="C1" s="148"/>
      <c r="D1" s="149"/>
    </row>
    <row r="2" spans="1:9" ht="13" x14ac:dyDescent="0.3">
      <c r="A2" s="150" t="s">
        <v>221</v>
      </c>
      <c r="B2" s="146"/>
      <c r="C2" s="146"/>
      <c r="D2" s="151"/>
    </row>
    <row r="3" spans="1:9" ht="13" x14ac:dyDescent="0.3">
      <c r="A3" s="150" t="s">
        <v>222</v>
      </c>
      <c r="B3" s="146"/>
      <c r="C3" s="146"/>
      <c r="D3" s="151"/>
    </row>
    <row r="4" spans="1:9" ht="13.5" thickBot="1" x14ac:dyDescent="0.35">
      <c r="A4" s="152" t="s">
        <v>223</v>
      </c>
      <c r="B4" s="153"/>
      <c r="C4" s="153"/>
      <c r="D4" s="154"/>
    </row>
    <row r="5" spans="1:9" ht="23" x14ac:dyDescent="0.25">
      <c r="A5" s="557" t="s">
        <v>178</v>
      </c>
      <c r="B5" s="557"/>
      <c r="C5" s="557"/>
      <c r="D5" s="557"/>
      <c r="E5" s="557"/>
      <c r="F5" s="557"/>
      <c r="G5" s="557"/>
      <c r="H5" s="557"/>
      <c r="I5" s="557"/>
    </row>
    <row r="6" spans="1:9" ht="23" x14ac:dyDescent="0.25">
      <c r="A6" s="558"/>
      <c r="B6" s="558"/>
      <c r="C6" s="558"/>
      <c r="D6" s="558"/>
      <c r="E6" s="558"/>
      <c r="F6" s="558"/>
      <c r="G6" s="558"/>
      <c r="H6" s="558"/>
      <c r="I6" s="558"/>
    </row>
    <row r="7" spans="1:9" ht="13" x14ac:dyDescent="0.25">
      <c r="A7" s="553" t="s">
        <v>182</v>
      </c>
      <c r="B7" s="553"/>
      <c r="C7" s="553"/>
      <c r="D7" s="553"/>
      <c r="E7" s="553"/>
      <c r="F7" s="556"/>
      <c r="G7" s="556"/>
      <c r="H7" s="556"/>
      <c r="I7" s="556"/>
    </row>
    <row r="8" spans="1:9" ht="13" x14ac:dyDescent="0.25">
      <c r="A8" s="553" t="s">
        <v>175</v>
      </c>
      <c r="B8" s="553"/>
      <c r="C8" s="553"/>
      <c r="D8" s="553"/>
      <c r="E8" s="553"/>
      <c r="F8" s="556"/>
      <c r="G8" s="556"/>
      <c r="H8" s="556"/>
      <c r="I8" s="556"/>
    </row>
    <row r="9" spans="1:9" ht="13" x14ac:dyDescent="0.25">
      <c r="A9" s="553" t="s">
        <v>181</v>
      </c>
      <c r="B9" s="553"/>
      <c r="C9" s="553"/>
      <c r="D9" s="553"/>
      <c r="E9" s="553"/>
      <c r="F9" s="553"/>
      <c r="G9" s="553"/>
      <c r="H9" s="553"/>
      <c r="I9" s="553"/>
    </row>
    <row r="10" spans="1:9" ht="13" x14ac:dyDescent="0.25">
      <c r="A10" s="277"/>
      <c r="B10" s="281"/>
      <c r="C10" s="281"/>
      <c r="D10" s="281"/>
      <c r="E10" s="281"/>
      <c r="F10" s="281"/>
      <c r="G10" s="281"/>
      <c r="H10" s="281"/>
      <c r="I10" s="281"/>
    </row>
    <row r="11" spans="1:9" ht="14" x14ac:dyDescent="0.25">
      <c r="A11" s="554" t="s">
        <v>172</v>
      </c>
      <c r="B11" s="554"/>
      <c r="C11" s="554"/>
      <c r="D11" s="554"/>
      <c r="E11" s="554"/>
      <c r="F11" s="554"/>
      <c r="G11" s="554"/>
      <c r="H11" s="554"/>
      <c r="I11" s="554"/>
    </row>
    <row r="12" spans="1:9" ht="13" x14ac:dyDescent="0.25">
      <c r="A12" s="271" t="s">
        <v>15</v>
      </c>
      <c r="B12" s="553" t="s">
        <v>171</v>
      </c>
      <c r="C12" s="553"/>
      <c r="D12" s="553"/>
      <c r="E12" s="553"/>
      <c r="F12" s="553"/>
      <c r="G12" s="553"/>
      <c r="H12" s="555">
        <v>41011</v>
      </c>
      <c r="I12" s="555"/>
    </row>
    <row r="13" spans="1:9" ht="13" x14ac:dyDescent="0.25">
      <c r="A13" s="271" t="s">
        <v>13</v>
      </c>
      <c r="B13" s="553" t="s">
        <v>169</v>
      </c>
      <c r="C13" s="553"/>
      <c r="D13" s="553"/>
      <c r="E13" s="553"/>
      <c r="F13" s="553"/>
      <c r="G13" s="553"/>
      <c r="H13" s="556" t="s">
        <v>346</v>
      </c>
      <c r="I13" s="556"/>
    </row>
    <row r="14" spans="1:9" ht="13" x14ac:dyDescent="0.25">
      <c r="A14" s="271" t="s">
        <v>12</v>
      </c>
      <c r="B14" s="553" t="s">
        <v>167</v>
      </c>
      <c r="C14" s="553"/>
      <c r="D14" s="553"/>
      <c r="E14" s="553"/>
      <c r="F14" s="553"/>
      <c r="G14" s="553"/>
      <c r="H14" s="556" t="s">
        <v>337</v>
      </c>
      <c r="I14" s="556"/>
    </row>
    <row r="15" spans="1:9" ht="13" x14ac:dyDescent="0.25">
      <c r="A15" s="271" t="s">
        <v>35</v>
      </c>
      <c r="B15" s="553" t="s">
        <v>165</v>
      </c>
      <c r="C15" s="553"/>
      <c r="D15" s="553"/>
      <c r="E15" s="553"/>
      <c r="F15" s="553"/>
      <c r="G15" s="553"/>
      <c r="H15" s="556"/>
      <c r="I15" s="556"/>
    </row>
    <row r="16" spans="1:9" ht="13" x14ac:dyDescent="0.25">
      <c r="A16" s="560"/>
      <c r="B16" s="560"/>
      <c r="C16" s="560"/>
      <c r="D16" s="560"/>
      <c r="E16" s="560"/>
      <c r="F16" s="560"/>
      <c r="G16" s="560"/>
      <c r="H16" s="560"/>
      <c r="I16" s="560"/>
    </row>
    <row r="17" spans="1:9" ht="14" x14ac:dyDescent="0.25">
      <c r="A17" s="554" t="s">
        <v>164</v>
      </c>
      <c r="B17" s="554"/>
      <c r="C17" s="554"/>
      <c r="D17" s="554"/>
      <c r="E17" s="554"/>
      <c r="F17" s="554"/>
      <c r="G17" s="554"/>
      <c r="H17" s="554"/>
      <c r="I17" s="554"/>
    </row>
    <row r="18" spans="1:9" ht="14" x14ac:dyDescent="0.25">
      <c r="A18" s="554" t="s">
        <v>163</v>
      </c>
      <c r="B18" s="554"/>
      <c r="C18" s="554"/>
      <c r="D18" s="554"/>
      <c r="E18" s="554"/>
      <c r="F18" s="554"/>
      <c r="G18" s="554"/>
      <c r="H18" s="554"/>
      <c r="I18" s="554"/>
    </row>
    <row r="19" spans="1:9" ht="13" x14ac:dyDescent="0.25">
      <c r="A19" s="271">
        <v>1</v>
      </c>
      <c r="B19" s="553" t="s">
        <v>162</v>
      </c>
      <c r="C19" s="553"/>
      <c r="D19" s="553"/>
      <c r="E19" s="553"/>
      <c r="F19" s="553"/>
      <c r="G19" s="553"/>
      <c r="H19" s="565" t="s">
        <v>185</v>
      </c>
      <c r="I19" s="565"/>
    </row>
    <row r="20" spans="1:9" ht="13" x14ac:dyDescent="0.25">
      <c r="A20" s="271">
        <v>2</v>
      </c>
      <c r="B20" s="553" t="s">
        <v>161</v>
      </c>
      <c r="C20" s="553"/>
      <c r="D20" s="553"/>
      <c r="E20" s="553"/>
      <c r="F20" s="553"/>
      <c r="G20" s="553"/>
      <c r="H20" s="565">
        <v>773.2</v>
      </c>
      <c r="I20" s="565"/>
    </row>
    <row r="21" spans="1:9" ht="14" x14ac:dyDescent="0.25">
      <c r="A21" s="271">
        <v>3</v>
      </c>
      <c r="B21" s="553" t="s">
        <v>160</v>
      </c>
      <c r="C21" s="553"/>
      <c r="D21" s="553"/>
      <c r="E21" s="553"/>
      <c r="F21" s="553"/>
      <c r="G21" s="553"/>
      <c r="H21" s="561" t="s">
        <v>185</v>
      </c>
      <c r="I21" s="561"/>
    </row>
    <row r="22" spans="1:9" ht="13" x14ac:dyDescent="0.25">
      <c r="A22" s="271">
        <v>4</v>
      </c>
      <c r="B22" s="553" t="s">
        <v>159</v>
      </c>
      <c r="C22" s="553"/>
      <c r="D22" s="553"/>
      <c r="E22" s="553"/>
      <c r="F22" s="553"/>
      <c r="G22" s="553"/>
      <c r="H22" s="562" t="s">
        <v>338</v>
      </c>
      <c r="I22" s="562"/>
    </row>
    <row r="23" spans="1:9" x14ac:dyDescent="0.25">
      <c r="A23" s="563"/>
      <c r="B23" s="563"/>
      <c r="C23" s="563"/>
      <c r="D23" s="563"/>
      <c r="E23" s="563"/>
      <c r="F23" s="563"/>
      <c r="G23" s="563"/>
      <c r="H23" s="563"/>
      <c r="I23" s="563"/>
    </row>
    <row r="24" spans="1:9" x14ac:dyDescent="0.25">
      <c r="A24" s="564" t="s">
        <v>157</v>
      </c>
      <c r="B24" s="564"/>
      <c r="C24" s="564"/>
      <c r="D24" s="564"/>
      <c r="E24" s="564"/>
      <c r="F24" s="564"/>
      <c r="G24" s="564"/>
      <c r="H24" s="564"/>
      <c r="I24" s="564"/>
    </row>
    <row r="25" spans="1:9" ht="13" x14ac:dyDescent="0.3">
      <c r="A25" s="567"/>
      <c r="B25" s="567"/>
      <c r="C25" s="567"/>
      <c r="D25" s="567"/>
      <c r="E25" s="567"/>
      <c r="F25" s="567"/>
      <c r="G25" s="567"/>
      <c r="H25" s="567"/>
      <c r="I25" s="567"/>
    </row>
    <row r="26" spans="1:9" ht="13" x14ac:dyDescent="0.25">
      <c r="A26" s="568" t="s">
        <v>156</v>
      </c>
      <c r="B26" s="568"/>
      <c r="C26" s="568"/>
      <c r="D26" s="568"/>
      <c r="E26" s="568"/>
      <c r="F26" s="568"/>
      <c r="G26" s="568"/>
      <c r="H26" s="568"/>
      <c r="I26" s="568"/>
    </row>
    <row r="27" spans="1:9" ht="14" x14ac:dyDescent="0.25">
      <c r="A27" s="63">
        <v>1</v>
      </c>
      <c r="B27" s="569" t="s">
        <v>155</v>
      </c>
      <c r="C27" s="569"/>
      <c r="D27" s="569"/>
      <c r="E27" s="569"/>
      <c r="F27" s="569"/>
      <c r="G27" s="569"/>
      <c r="H27" s="64" t="s">
        <v>62</v>
      </c>
      <c r="I27" s="63" t="s">
        <v>154</v>
      </c>
    </row>
    <row r="28" spans="1:9" ht="13" x14ac:dyDescent="0.25">
      <c r="A28" s="271" t="s">
        <v>15</v>
      </c>
      <c r="B28" s="553" t="s">
        <v>186</v>
      </c>
      <c r="C28" s="553"/>
      <c r="D28" s="553"/>
      <c r="E28" s="553"/>
      <c r="F28" s="553"/>
      <c r="G28" s="553"/>
      <c r="H28" s="553"/>
      <c r="I28" s="60">
        <v>773.2</v>
      </c>
    </row>
    <row r="29" spans="1:9" ht="13" x14ac:dyDescent="0.25">
      <c r="A29" s="271" t="s">
        <v>13</v>
      </c>
      <c r="B29" s="570" t="s">
        <v>232</v>
      </c>
      <c r="C29" s="570"/>
      <c r="D29" s="570"/>
      <c r="E29" s="570"/>
      <c r="F29" s="570"/>
      <c r="G29" s="570"/>
      <c r="H29" s="30"/>
      <c r="I29" s="60"/>
    </row>
    <row r="30" spans="1:9" ht="13" x14ac:dyDescent="0.25">
      <c r="A30" s="271" t="s">
        <v>12</v>
      </c>
      <c r="B30" s="571" t="s">
        <v>202</v>
      </c>
      <c r="C30" s="571"/>
      <c r="D30" s="571"/>
      <c r="E30" s="571"/>
      <c r="F30" s="571"/>
      <c r="G30" s="571"/>
      <c r="H30" s="61"/>
      <c r="I30" s="60"/>
    </row>
    <row r="31" spans="1:9" ht="13" x14ac:dyDescent="0.25">
      <c r="A31" s="271" t="s">
        <v>35</v>
      </c>
      <c r="B31" s="553" t="s">
        <v>150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271" t="s">
        <v>32</v>
      </c>
      <c r="B32" s="553" t="s">
        <v>149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271" t="s">
        <v>81</v>
      </c>
      <c r="B33" s="553" t="s">
        <v>148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271" t="s">
        <v>79</v>
      </c>
      <c r="B34" s="553" t="s">
        <v>147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271" t="s">
        <v>114</v>
      </c>
      <c r="B35" s="553" t="s">
        <v>145</v>
      </c>
      <c r="C35" s="553"/>
      <c r="D35" s="553"/>
      <c r="E35" s="553"/>
      <c r="F35" s="553"/>
      <c r="G35" s="553"/>
      <c r="H35" s="553"/>
      <c r="I35" s="60"/>
    </row>
    <row r="36" spans="1:9" ht="14" x14ac:dyDescent="0.25">
      <c r="A36" s="566" t="s">
        <v>144</v>
      </c>
      <c r="B36" s="566"/>
      <c r="C36" s="566"/>
      <c r="D36" s="566"/>
      <c r="E36" s="566"/>
      <c r="F36" s="566"/>
      <c r="G36" s="566"/>
      <c r="H36" s="566"/>
      <c r="I36" s="59">
        <f>SUM(I28:I35)</f>
        <v>773.2</v>
      </c>
    </row>
    <row r="37" spans="1:9" ht="13" x14ac:dyDescent="0.25">
      <c r="A37" s="560" t="s">
        <v>143</v>
      </c>
      <c r="B37" s="560"/>
      <c r="C37" s="560"/>
      <c r="D37" s="560"/>
      <c r="E37" s="560"/>
      <c r="F37" s="560"/>
      <c r="G37" s="560"/>
      <c r="H37" s="560"/>
      <c r="I37" s="560"/>
    </row>
    <row r="38" spans="1:9" ht="14" x14ac:dyDescent="0.25">
      <c r="A38" s="279">
        <v>2</v>
      </c>
      <c r="B38" s="554" t="s">
        <v>142</v>
      </c>
      <c r="C38" s="554"/>
      <c r="D38" s="554"/>
      <c r="E38" s="554"/>
      <c r="F38" s="554"/>
      <c r="G38" s="554"/>
      <c r="H38" s="554"/>
      <c r="I38" s="280" t="s">
        <v>16</v>
      </c>
    </row>
    <row r="39" spans="1:9" ht="13" x14ac:dyDescent="0.25">
      <c r="A39" s="272" t="s">
        <v>15</v>
      </c>
      <c r="B39" s="573"/>
      <c r="C39" s="573"/>
      <c r="D39" s="573"/>
      <c r="E39" s="573"/>
      <c r="F39" s="573"/>
      <c r="G39" s="573"/>
      <c r="H39" s="573"/>
      <c r="I39" s="25">
        <v>24.01</v>
      </c>
    </row>
    <row r="40" spans="1:9" ht="13" x14ac:dyDescent="0.25">
      <c r="A40" s="272"/>
      <c r="B40" s="572" t="s">
        <v>140</v>
      </c>
      <c r="C40" s="572"/>
      <c r="D40" s="572"/>
      <c r="E40" s="572"/>
      <c r="F40" s="572"/>
      <c r="G40" s="572"/>
      <c r="H40" s="57">
        <v>1.6</v>
      </c>
      <c r="I40" s="28" t="s">
        <v>49</v>
      </c>
    </row>
    <row r="41" spans="1:9" ht="13" x14ac:dyDescent="0.25">
      <c r="A41" s="272"/>
      <c r="B41" s="576" t="s">
        <v>336</v>
      </c>
      <c r="C41" s="576"/>
      <c r="D41" s="576"/>
      <c r="E41" s="576"/>
      <c r="F41" s="576"/>
      <c r="G41" s="576"/>
      <c r="H41" s="58"/>
      <c r="I41" s="28"/>
    </row>
    <row r="42" spans="1:9" ht="13" x14ac:dyDescent="0.25">
      <c r="A42" s="272" t="s">
        <v>13</v>
      </c>
      <c r="B42" s="573" t="s">
        <v>188</v>
      </c>
      <c r="C42" s="573"/>
      <c r="D42" s="573"/>
      <c r="E42" s="573"/>
      <c r="F42" s="573"/>
      <c r="G42" s="573"/>
      <c r="H42" s="573"/>
      <c r="I42" s="25">
        <v>115.72</v>
      </c>
    </row>
    <row r="43" spans="1:9" ht="13" x14ac:dyDescent="0.25">
      <c r="A43" s="272"/>
      <c r="B43" s="572" t="s">
        <v>256</v>
      </c>
      <c r="C43" s="572"/>
      <c r="D43" s="572"/>
      <c r="E43" s="572"/>
      <c r="F43" s="572"/>
      <c r="G43" s="572"/>
      <c r="H43" s="57">
        <v>5.39</v>
      </c>
      <c r="I43" s="28" t="s">
        <v>49</v>
      </c>
    </row>
    <row r="44" spans="1:9" ht="13" x14ac:dyDescent="0.25">
      <c r="A44" s="272" t="s">
        <v>12</v>
      </c>
      <c r="B44" s="573" t="s">
        <v>136</v>
      </c>
      <c r="C44" s="573"/>
      <c r="D44" s="573"/>
      <c r="E44" s="573"/>
      <c r="F44" s="573"/>
      <c r="G44" s="573"/>
      <c r="H44" s="573"/>
      <c r="I44" s="25">
        <v>5.93</v>
      </c>
    </row>
    <row r="45" spans="1:9" ht="13" x14ac:dyDescent="0.25">
      <c r="A45" s="272" t="s">
        <v>35</v>
      </c>
      <c r="B45" s="574" t="s">
        <v>271</v>
      </c>
      <c r="C45" s="574"/>
      <c r="D45" s="574"/>
      <c r="E45" s="574"/>
      <c r="F45" s="574"/>
      <c r="G45" s="574"/>
      <c r="H45" s="574"/>
      <c r="I45" s="20">
        <v>68.430000000000007</v>
      </c>
    </row>
    <row r="46" spans="1:9" ht="13" x14ac:dyDescent="0.25">
      <c r="A46" s="272" t="s">
        <v>32</v>
      </c>
      <c r="B46" s="574" t="s">
        <v>270</v>
      </c>
      <c r="C46" s="574"/>
      <c r="D46" s="574"/>
      <c r="E46" s="574"/>
      <c r="F46" s="574"/>
      <c r="G46" s="574"/>
      <c r="H46" s="574"/>
      <c r="I46" s="25">
        <v>3</v>
      </c>
    </row>
    <row r="47" spans="1:9" ht="13" x14ac:dyDescent="0.25">
      <c r="A47" s="272" t="s">
        <v>81</v>
      </c>
      <c r="B47" s="574" t="s">
        <v>261</v>
      </c>
      <c r="C47" s="574"/>
      <c r="D47" s="574"/>
      <c r="E47" s="574"/>
      <c r="F47" s="574"/>
      <c r="G47" s="574"/>
      <c r="H47" s="574"/>
      <c r="I47" s="20">
        <v>10</v>
      </c>
    </row>
    <row r="48" spans="1:9" ht="13" x14ac:dyDescent="0.25">
      <c r="A48" s="283"/>
      <c r="B48" s="575" t="s">
        <v>133</v>
      </c>
      <c r="C48" s="575"/>
      <c r="D48" s="575"/>
      <c r="E48" s="575"/>
      <c r="F48" s="575"/>
      <c r="G48" s="575"/>
      <c r="H48" s="575"/>
      <c r="I48" s="25">
        <f>SUM(I39:I47)</f>
        <v>227.09</v>
      </c>
    </row>
    <row r="49" spans="1:9" ht="13" x14ac:dyDescent="0.25">
      <c r="A49" s="560"/>
      <c r="B49" s="560"/>
      <c r="C49" s="560"/>
      <c r="D49" s="560"/>
      <c r="E49" s="560"/>
      <c r="F49" s="560"/>
      <c r="G49" s="560"/>
      <c r="H49" s="560"/>
      <c r="I49" s="560"/>
    </row>
    <row r="50" spans="1:9" ht="13" x14ac:dyDescent="0.25">
      <c r="A50" s="580" t="s">
        <v>132</v>
      </c>
      <c r="B50" s="580"/>
      <c r="C50" s="580"/>
      <c r="D50" s="580"/>
      <c r="E50" s="580"/>
      <c r="F50" s="580"/>
      <c r="G50" s="580"/>
      <c r="H50" s="580"/>
      <c r="I50" s="580"/>
    </row>
    <row r="51" spans="1:9" ht="13" x14ac:dyDescent="0.25">
      <c r="A51" s="580"/>
      <c r="B51" s="580"/>
      <c r="C51" s="580"/>
      <c r="D51" s="580"/>
      <c r="E51" s="580"/>
      <c r="F51" s="580"/>
      <c r="G51" s="580"/>
      <c r="H51" s="580"/>
      <c r="I51" s="580"/>
    </row>
    <row r="52" spans="1:9" ht="13" x14ac:dyDescent="0.25">
      <c r="A52" s="580" t="s">
        <v>131</v>
      </c>
      <c r="B52" s="580"/>
      <c r="C52" s="580"/>
      <c r="D52" s="580"/>
      <c r="E52" s="580"/>
      <c r="F52" s="580"/>
      <c r="G52" s="580"/>
      <c r="H52" s="580"/>
      <c r="I52" s="580"/>
    </row>
    <row r="53" spans="1:9" ht="14" x14ac:dyDescent="0.25">
      <c r="A53" s="279">
        <v>3</v>
      </c>
      <c r="B53" s="554" t="s">
        <v>130</v>
      </c>
      <c r="C53" s="554"/>
      <c r="D53" s="554"/>
      <c r="E53" s="554"/>
      <c r="F53" s="554"/>
      <c r="G53" s="554"/>
      <c r="H53" s="554"/>
      <c r="I53" s="279" t="s">
        <v>16</v>
      </c>
    </row>
    <row r="54" spans="1:9" ht="13" x14ac:dyDescent="0.25">
      <c r="A54" s="272" t="s">
        <v>15</v>
      </c>
      <c r="B54" s="553" t="s">
        <v>129</v>
      </c>
      <c r="C54" s="553"/>
      <c r="D54" s="553"/>
      <c r="E54" s="553"/>
      <c r="F54" s="553"/>
      <c r="G54" s="553"/>
      <c r="H54" s="553"/>
      <c r="I54" s="25">
        <v>30</v>
      </c>
    </row>
    <row r="55" spans="1:9" ht="13" x14ac:dyDescent="0.25">
      <c r="A55" s="272" t="s">
        <v>13</v>
      </c>
      <c r="B55" s="553" t="s">
        <v>128</v>
      </c>
      <c r="C55" s="553"/>
      <c r="D55" s="553"/>
      <c r="E55" s="553"/>
      <c r="F55" s="553"/>
      <c r="G55" s="553"/>
      <c r="H55" s="553"/>
      <c r="I55" s="20"/>
    </row>
    <row r="56" spans="1:9" ht="13" x14ac:dyDescent="0.25">
      <c r="A56" s="272" t="s">
        <v>12</v>
      </c>
      <c r="B56" s="577" t="s">
        <v>127</v>
      </c>
      <c r="C56" s="577"/>
      <c r="D56" s="577"/>
      <c r="E56" s="577"/>
      <c r="F56" s="577"/>
      <c r="G56" s="577"/>
      <c r="H56" s="577"/>
      <c r="I56" s="20"/>
    </row>
    <row r="57" spans="1:9" ht="13" x14ac:dyDescent="0.25">
      <c r="A57" s="272" t="s">
        <v>35</v>
      </c>
      <c r="B57" s="553" t="s">
        <v>65</v>
      </c>
      <c r="C57" s="553"/>
      <c r="D57" s="553"/>
      <c r="E57" s="553"/>
      <c r="F57" s="553"/>
      <c r="G57" s="553"/>
      <c r="H57" s="553"/>
      <c r="I57" s="20">
        <v>0</v>
      </c>
    </row>
    <row r="58" spans="1:9" ht="13" x14ac:dyDescent="0.25">
      <c r="A58" s="578" t="s">
        <v>125</v>
      </c>
      <c r="B58" s="578"/>
      <c r="C58" s="578"/>
      <c r="D58" s="578"/>
      <c r="E58" s="578"/>
      <c r="F58" s="578"/>
      <c r="G58" s="578"/>
      <c r="H58" s="578"/>
      <c r="I58" s="20">
        <f>SUM(I54:I57)</f>
        <v>30</v>
      </c>
    </row>
    <row r="59" spans="1:9" ht="18" x14ac:dyDescent="0.25">
      <c r="A59" s="579"/>
      <c r="B59" s="579"/>
      <c r="C59" s="579"/>
      <c r="D59" s="579"/>
      <c r="E59" s="579"/>
      <c r="F59" s="579"/>
      <c r="G59" s="579"/>
      <c r="H59" s="579"/>
      <c r="I59" s="579"/>
    </row>
    <row r="60" spans="1:9" x14ac:dyDescent="0.25">
      <c r="A60" s="564" t="s">
        <v>124</v>
      </c>
      <c r="B60" s="564"/>
      <c r="C60" s="564"/>
      <c r="D60" s="564"/>
      <c r="E60" s="564"/>
      <c r="F60" s="564"/>
      <c r="G60" s="564"/>
      <c r="H60" s="564"/>
      <c r="I60" s="564"/>
    </row>
    <row r="61" spans="1:9" ht="18" x14ac:dyDescent="0.25">
      <c r="A61" s="55"/>
      <c r="B61" s="54"/>
      <c r="C61" s="54"/>
      <c r="D61" s="54"/>
      <c r="E61" s="54"/>
      <c r="F61" s="54"/>
      <c r="G61" s="54"/>
      <c r="H61" s="54"/>
      <c r="I61" s="53"/>
    </row>
    <row r="62" spans="1:9" ht="13" x14ac:dyDescent="0.25">
      <c r="A62" s="568" t="s">
        <v>123</v>
      </c>
      <c r="B62" s="568"/>
      <c r="C62" s="568"/>
      <c r="D62" s="568"/>
      <c r="E62" s="568"/>
      <c r="F62" s="568"/>
      <c r="G62" s="568"/>
      <c r="H62" s="568"/>
      <c r="I62" s="568"/>
    </row>
    <row r="63" spans="1:9" ht="14" x14ac:dyDescent="0.25">
      <c r="A63" s="52" t="s">
        <v>76</v>
      </c>
      <c r="B63" s="554" t="s">
        <v>122</v>
      </c>
      <c r="C63" s="554"/>
      <c r="D63" s="554"/>
      <c r="E63" s="554"/>
      <c r="F63" s="554"/>
      <c r="G63" s="554"/>
      <c r="H63" s="280" t="s">
        <v>62</v>
      </c>
      <c r="I63" s="280" t="s">
        <v>16</v>
      </c>
    </row>
    <row r="64" spans="1:9" ht="13" x14ac:dyDescent="0.25">
      <c r="A64" s="50" t="s">
        <v>15</v>
      </c>
      <c r="B64" s="553" t="s">
        <v>121</v>
      </c>
      <c r="C64" s="553"/>
      <c r="D64" s="553"/>
      <c r="E64" s="553"/>
      <c r="F64" s="553"/>
      <c r="G64" s="553"/>
      <c r="H64" s="32">
        <v>0.2</v>
      </c>
      <c r="I64" s="49">
        <f>I36*20%</f>
        <v>154.64000000000001</v>
      </c>
    </row>
    <row r="65" spans="1:9" ht="13" x14ac:dyDescent="0.25">
      <c r="A65" s="50" t="s">
        <v>13</v>
      </c>
      <c r="B65" s="553" t="s">
        <v>120</v>
      </c>
      <c r="C65" s="553"/>
      <c r="D65" s="553"/>
      <c r="E65" s="553"/>
      <c r="F65" s="553"/>
      <c r="G65" s="553"/>
      <c r="H65" s="32">
        <v>1.4999999999999999E-2</v>
      </c>
      <c r="I65" s="49">
        <f>I36*1.5%</f>
        <v>11.598000000000001</v>
      </c>
    </row>
    <row r="66" spans="1:9" ht="13" x14ac:dyDescent="0.25">
      <c r="A66" s="50" t="s">
        <v>12</v>
      </c>
      <c r="B66" s="553" t="s">
        <v>119</v>
      </c>
      <c r="C66" s="553"/>
      <c r="D66" s="553"/>
      <c r="E66" s="553"/>
      <c r="F66" s="553"/>
      <c r="G66" s="553"/>
      <c r="H66" s="32">
        <v>0.01</v>
      </c>
      <c r="I66" s="49">
        <f>I36*1%</f>
        <v>7.7320000000000002</v>
      </c>
    </row>
    <row r="67" spans="1:9" ht="13" x14ac:dyDescent="0.25">
      <c r="A67" s="50" t="s">
        <v>35</v>
      </c>
      <c r="B67" s="553" t="s">
        <v>118</v>
      </c>
      <c r="C67" s="553"/>
      <c r="D67" s="553"/>
      <c r="E67" s="553"/>
      <c r="F67" s="553"/>
      <c r="G67" s="553"/>
      <c r="H67" s="32">
        <v>2E-3</v>
      </c>
      <c r="I67" s="49">
        <f>I36*0.2%</f>
        <v>1.5464000000000002</v>
      </c>
    </row>
    <row r="68" spans="1:9" ht="13" x14ac:dyDescent="0.25">
      <c r="A68" s="50" t="s">
        <v>32</v>
      </c>
      <c r="B68" s="553" t="s">
        <v>117</v>
      </c>
      <c r="C68" s="553"/>
      <c r="D68" s="553"/>
      <c r="E68" s="553"/>
      <c r="F68" s="553"/>
      <c r="G68" s="553"/>
      <c r="H68" s="32">
        <v>2.5000000000000001E-2</v>
      </c>
      <c r="I68" s="49">
        <f>I36*2.5%</f>
        <v>19.330000000000002</v>
      </c>
    </row>
    <row r="69" spans="1:9" ht="13" x14ac:dyDescent="0.25">
      <c r="A69" s="50" t="s">
        <v>81</v>
      </c>
      <c r="B69" s="553" t="s">
        <v>116</v>
      </c>
      <c r="C69" s="553"/>
      <c r="D69" s="553"/>
      <c r="E69" s="553"/>
      <c r="F69" s="553"/>
      <c r="G69" s="553"/>
      <c r="H69" s="32">
        <v>0.08</v>
      </c>
      <c r="I69" s="49">
        <f>I36*8%</f>
        <v>61.856000000000002</v>
      </c>
    </row>
    <row r="70" spans="1:9" ht="13" x14ac:dyDescent="0.25">
      <c r="A70" s="50" t="s">
        <v>79</v>
      </c>
      <c r="B70" s="553" t="s">
        <v>115</v>
      </c>
      <c r="C70" s="553"/>
      <c r="D70" s="553"/>
      <c r="E70" s="553"/>
      <c r="F70" s="553"/>
      <c r="G70" s="553"/>
      <c r="H70" s="32">
        <v>0.03</v>
      </c>
      <c r="I70" s="49">
        <f>I36*3%</f>
        <v>23.196000000000002</v>
      </c>
    </row>
    <row r="71" spans="1:9" ht="13" x14ac:dyDescent="0.25">
      <c r="A71" s="50" t="s">
        <v>114</v>
      </c>
      <c r="B71" s="553" t="s">
        <v>113</v>
      </c>
      <c r="C71" s="553"/>
      <c r="D71" s="553"/>
      <c r="E71" s="553"/>
      <c r="F71" s="553"/>
      <c r="G71" s="553"/>
      <c r="H71" s="32">
        <v>6.0000000000000001E-3</v>
      </c>
      <c r="I71" s="49">
        <f>I36*0.6%</f>
        <v>4.6392000000000007</v>
      </c>
    </row>
    <row r="72" spans="1:9" ht="13" x14ac:dyDescent="0.25">
      <c r="A72" s="578" t="s">
        <v>47</v>
      </c>
      <c r="B72" s="578"/>
      <c r="C72" s="578"/>
      <c r="D72" s="578"/>
      <c r="E72" s="578"/>
      <c r="F72" s="578"/>
      <c r="G72" s="578"/>
      <c r="H72" s="32">
        <f>SUM(H64:H71)</f>
        <v>0.3680000000000001</v>
      </c>
      <c r="I72" s="25">
        <f>SUM(I64:I71)</f>
        <v>284.53760000000011</v>
      </c>
    </row>
    <row r="73" spans="1:9" ht="13" x14ac:dyDescent="0.25">
      <c r="A73" s="282"/>
      <c r="B73" s="47"/>
      <c r="C73" s="47"/>
      <c r="D73" s="47"/>
      <c r="E73" s="47"/>
      <c r="F73" s="47"/>
      <c r="G73" s="47"/>
      <c r="H73" s="46"/>
      <c r="I73" s="45"/>
    </row>
    <row r="74" spans="1:9" ht="13" x14ac:dyDescent="0.25">
      <c r="A74" s="553" t="s">
        <v>112</v>
      </c>
      <c r="B74" s="553"/>
      <c r="C74" s="553"/>
      <c r="D74" s="553"/>
      <c r="E74" s="553"/>
      <c r="F74" s="553"/>
      <c r="G74" s="553"/>
      <c r="H74" s="553"/>
      <c r="I74" s="553"/>
    </row>
    <row r="75" spans="1:9" ht="13" x14ac:dyDescent="0.25">
      <c r="A75" s="560"/>
      <c r="B75" s="560"/>
      <c r="C75" s="560"/>
      <c r="D75" s="560"/>
      <c r="E75" s="560"/>
      <c r="F75" s="560"/>
      <c r="G75" s="560"/>
      <c r="H75" s="560"/>
      <c r="I75" s="560"/>
    </row>
    <row r="76" spans="1:9" ht="14" x14ac:dyDescent="0.25">
      <c r="A76" s="554" t="s">
        <v>111</v>
      </c>
      <c r="B76" s="554"/>
      <c r="C76" s="554"/>
      <c r="D76" s="554"/>
      <c r="E76" s="554"/>
      <c r="F76" s="554"/>
      <c r="G76" s="554"/>
      <c r="H76" s="554"/>
      <c r="I76" s="554"/>
    </row>
    <row r="77" spans="1:9" ht="14" x14ac:dyDescent="0.25">
      <c r="A77" s="279" t="s">
        <v>74</v>
      </c>
      <c r="B77" s="554" t="s">
        <v>110</v>
      </c>
      <c r="C77" s="554"/>
      <c r="D77" s="554"/>
      <c r="E77" s="554"/>
      <c r="F77" s="554"/>
      <c r="G77" s="554"/>
      <c r="H77" s="554"/>
      <c r="I77" s="279" t="s">
        <v>16</v>
      </c>
    </row>
    <row r="78" spans="1:9" ht="13" x14ac:dyDescent="0.25">
      <c r="A78" s="272" t="s">
        <v>15</v>
      </c>
      <c r="B78" s="553" t="s">
        <v>109</v>
      </c>
      <c r="C78" s="553"/>
      <c r="D78" s="553"/>
      <c r="E78" s="553"/>
      <c r="F78" s="553"/>
      <c r="G78" s="553"/>
      <c r="H78" s="553"/>
      <c r="I78" s="25">
        <f>I36*8.33%</f>
        <v>64.407560000000004</v>
      </c>
    </row>
    <row r="79" spans="1:9" ht="13" x14ac:dyDescent="0.25">
      <c r="A79" s="272" t="s">
        <v>13</v>
      </c>
      <c r="B79" s="553" t="s">
        <v>108</v>
      </c>
      <c r="C79" s="553"/>
      <c r="D79" s="553"/>
      <c r="E79" s="553"/>
      <c r="F79" s="553"/>
      <c r="G79" s="553"/>
      <c r="H79" s="553"/>
      <c r="I79" s="44">
        <f>I36*2.78%</f>
        <v>21.494959999999999</v>
      </c>
    </row>
    <row r="80" spans="1:9" ht="13" x14ac:dyDescent="0.25">
      <c r="A80" s="578" t="s">
        <v>80</v>
      </c>
      <c r="B80" s="578"/>
      <c r="C80" s="578"/>
      <c r="D80" s="578"/>
      <c r="E80" s="578"/>
      <c r="F80" s="578"/>
      <c r="G80" s="578"/>
      <c r="H80" s="578"/>
      <c r="I80" s="44">
        <f>SUM(I78:I79)</f>
        <v>85.90252000000001</v>
      </c>
    </row>
    <row r="81" spans="1:9" ht="13" x14ac:dyDescent="0.25">
      <c r="A81" s="272" t="s">
        <v>12</v>
      </c>
      <c r="B81" s="553" t="s">
        <v>107</v>
      </c>
      <c r="C81" s="553"/>
      <c r="D81" s="553"/>
      <c r="E81" s="553"/>
      <c r="F81" s="553"/>
      <c r="G81" s="553"/>
      <c r="H81" s="553"/>
      <c r="I81" s="278">
        <f>ROUND(H72*I80,2)</f>
        <v>31.61</v>
      </c>
    </row>
    <row r="82" spans="1:9" ht="13" x14ac:dyDescent="0.25">
      <c r="A82" s="578" t="s">
        <v>47</v>
      </c>
      <c r="B82" s="578"/>
      <c r="C82" s="578"/>
      <c r="D82" s="578"/>
      <c r="E82" s="578"/>
      <c r="F82" s="578"/>
      <c r="G82" s="578"/>
      <c r="H82" s="578"/>
      <c r="I82" s="44">
        <f>SUM(I80:I81)</f>
        <v>117.51252000000001</v>
      </c>
    </row>
    <row r="83" spans="1:9" ht="13" x14ac:dyDescent="0.25">
      <c r="A83" s="580"/>
      <c r="B83" s="580"/>
      <c r="C83" s="580"/>
      <c r="D83" s="580"/>
      <c r="E83" s="580"/>
      <c r="F83" s="580"/>
      <c r="G83" s="580"/>
      <c r="H83" s="580"/>
      <c r="I83" s="580"/>
    </row>
    <row r="84" spans="1:9" ht="14" x14ac:dyDescent="0.25">
      <c r="A84" s="554" t="s">
        <v>106</v>
      </c>
      <c r="B84" s="554"/>
      <c r="C84" s="554"/>
      <c r="D84" s="554"/>
      <c r="E84" s="554"/>
      <c r="F84" s="554"/>
      <c r="G84" s="554"/>
      <c r="H84" s="554"/>
      <c r="I84" s="554"/>
    </row>
    <row r="85" spans="1:9" ht="14" x14ac:dyDescent="0.25">
      <c r="A85" s="279" t="s">
        <v>72</v>
      </c>
      <c r="B85" s="581" t="s">
        <v>105</v>
      </c>
      <c r="C85" s="581"/>
      <c r="D85" s="581"/>
      <c r="E85" s="581"/>
      <c r="F85" s="581"/>
      <c r="G85" s="581"/>
      <c r="H85" s="581"/>
      <c r="I85" s="279" t="s">
        <v>16</v>
      </c>
    </row>
    <row r="86" spans="1:9" ht="13" x14ac:dyDescent="0.25">
      <c r="A86" s="272" t="s">
        <v>15</v>
      </c>
      <c r="B86" s="553" t="s">
        <v>105</v>
      </c>
      <c r="C86" s="553"/>
      <c r="D86" s="553"/>
      <c r="E86" s="553"/>
      <c r="F86" s="553"/>
      <c r="G86" s="553"/>
      <c r="H86" s="553"/>
      <c r="I86" s="71">
        <f xml:space="preserve"> I36*0.07%</f>
        <v>0.54124000000000017</v>
      </c>
    </row>
    <row r="87" spans="1:9" ht="13" x14ac:dyDescent="0.25">
      <c r="A87" s="272" t="s">
        <v>13</v>
      </c>
      <c r="B87" s="553" t="s">
        <v>103</v>
      </c>
      <c r="C87" s="553"/>
      <c r="D87" s="553"/>
      <c r="E87" s="553"/>
      <c r="F87" s="553"/>
      <c r="G87" s="553"/>
      <c r="H87" s="553"/>
      <c r="I87" s="25">
        <f>ROUND(H72*I86,2)</f>
        <v>0.2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25">
        <f>SUM(I86:I87)</f>
        <v>0.74124000000000012</v>
      </c>
    </row>
    <row r="89" spans="1:9" ht="14" x14ac:dyDescent="0.25">
      <c r="A89" s="581" t="s">
        <v>102</v>
      </c>
      <c r="B89" s="581"/>
      <c r="C89" s="581"/>
      <c r="D89" s="581"/>
      <c r="E89" s="581"/>
      <c r="F89" s="581"/>
      <c r="G89" s="581"/>
      <c r="H89" s="581"/>
      <c r="I89" s="581"/>
    </row>
    <row r="90" spans="1:9" ht="14" x14ac:dyDescent="0.25">
      <c r="A90" s="279" t="s">
        <v>70</v>
      </c>
      <c r="B90" s="581" t="s">
        <v>101</v>
      </c>
      <c r="C90" s="581"/>
      <c r="D90" s="581"/>
      <c r="E90" s="581"/>
      <c r="F90" s="581"/>
      <c r="G90" s="581"/>
      <c r="H90" s="581"/>
      <c r="I90" s="279" t="s">
        <v>16</v>
      </c>
    </row>
    <row r="91" spans="1:9" ht="13" x14ac:dyDescent="0.25">
      <c r="A91" s="272" t="s">
        <v>15</v>
      </c>
      <c r="B91" s="577" t="s">
        <v>100</v>
      </c>
      <c r="C91" s="577"/>
      <c r="D91" s="577"/>
      <c r="E91" s="577"/>
      <c r="F91" s="577"/>
      <c r="G91" s="577"/>
      <c r="H91" s="577"/>
      <c r="I91" s="72">
        <f>I36*0.42%</f>
        <v>3.2474400000000001</v>
      </c>
    </row>
    <row r="92" spans="1:9" ht="13" x14ac:dyDescent="0.25">
      <c r="A92" s="272" t="s">
        <v>13</v>
      </c>
      <c r="B92" s="577" t="s">
        <v>99</v>
      </c>
      <c r="C92" s="577"/>
      <c r="D92" s="577"/>
      <c r="E92" s="577"/>
      <c r="F92" s="577"/>
      <c r="G92" s="577"/>
      <c r="H92" s="577"/>
      <c r="I92" s="25">
        <f>I36*0.03%</f>
        <v>0.23196</v>
      </c>
    </row>
    <row r="93" spans="1:9" ht="13" x14ac:dyDescent="0.25">
      <c r="A93" s="272" t="s">
        <v>98</v>
      </c>
      <c r="B93" s="577" t="s">
        <v>97</v>
      </c>
      <c r="C93" s="577"/>
      <c r="D93" s="577"/>
      <c r="E93" s="577"/>
      <c r="F93" s="577"/>
      <c r="G93" s="577"/>
      <c r="H93" s="577"/>
      <c r="I93" s="25">
        <f>ROUND((0.08*0.4*0.05)*I36,2)</f>
        <v>1.24</v>
      </c>
    </row>
    <row r="94" spans="1:9" ht="13" x14ac:dyDescent="0.25">
      <c r="A94" s="272" t="s">
        <v>96</v>
      </c>
      <c r="B94" s="553" t="s">
        <v>95</v>
      </c>
      <c r="C94" s="553"/>
      <c r="D94" s="553"/>
      <c r="E94" s="553"/>
      <c r="F94" s="553"/>
      <c r="G94" s="553"/>
      <c r="H94" s="553"/>
      <c r="I94" s="71">
        <f>ROUND((1*0.08*0.1*0.05)*I36,2)</f>
        <v>0.31</v>
      </c>
    </row>
    <row r="95" spans="1:9" ht="13" x14ac:dyDescent="0.25">
      <c r="A95" s="272" t="s">
        <v>35</v>
      </c>
      <c r="B95" s="553" t="s">
        <v>190</v>
      </c>
      <c r="C95" s="553"/>
      <c r="D95" s="553"/>
      <c r="E95" s="553"/>
      <c r="F95" s="553"/>
      <c r="G95" s="553"/>
      <c r="H95" s="553"/>
      <c r="I95" s="25">
        <f xml:space="preserve"> I36*1.94%</f>
        <v>15.000080000000001</v>
      </c>
    </row>
    <row r="96" spans="1:9" ht="13" x14ac:dyDescent="0.25">
      <c r="A96" s="272" t="s">
        <v>32</v>
      </c>
      <c r="B96" s="577" t="s">
        <v>93</v>
      </c>
      <c r="C96" s="577"/>
      <c r="D96" s="577"/>
      <c r="E96" s="577"/>
      <c r="F96" s="577"/>
      <c r="G96" s="577"/>
      <c r="H96" s="577"/>
      <c r="I96" s="25">
        <f>I95*36.8%</f>
        <v>5.5200294400000001</v>
      </c>
    </row>
    <row r="97" spans="1:9" ht="13" x14ac:dyDescent="0.25">
      <c r="A97" s="272" t="s">
        <v>92</v>
      </c>
      <c r="B97" s="577" t="s">
        <v>91</v>
      </c>
      <c r="C97" s="577"/>
      <c r="D97" s="577"/>
      <c r="E97" s="577"/>
      <c r="F97" s="577"/>
      <c r="G97" s="577"/>
      <c r="H97" s="577"/>
      <c r="I97" s="25">
        <f>ROUND(1*0.08*0.4*I36,2)</f>
        <v>24.74</v>
      </c>
    </row>
    <row r="98" spans="1:9" ht="13" x14ac:dyDescent="0.25">
      <c r="A98" s="272" t="s">
        <v>90</v>
      </c>
      <c r="B98" s="553" t="s">
        <v>89</v>
      </c>
      <c r="C98" s="553"/>
      <c r="D98" s="553"/>
      <c r="E98" s="553"/>
      <c r="F98" s="553"/>
      <c r="G98" s="553"/>
      <c r="H98" s="553"/>
      <c r="I98" s="25">
        <f>ROUND(1*0.08*0.1*I36,2)</f>
        <v>6.19</v>
      </c>
    </row>
    <row r="99" spans="1:9" ht="13" x14ac:dyDescent="0.25">
      <c r="A99" s="578" t="s">
        <v>47</v>
      </c>
      <c r="B99" s="578"/>
      <c r="C99" s="578"/>
      <c r="D99" s="578"/>
      <c r="E99" s="578"/>
      <c r="F99" s="578"/>
      <c r="G99" s="578"/>
      <c r="H99" s="578"/>
      <c r="I99" s="25">
        <f>SUM(I91:I98)</f>
        <v>56.479509440000001</v>
      </c>
    </row>
    <row r="100" spans="1:9" ht="14" x14ac:dyDescent="0.25">
      <c r="A100" s="554" t="s">
        <v>88</v>
      </c>
      <c r="B100" s="554"/>
      <c r="C100" s="554"/>
      <c r="D100" s="554"/>
      <c r="E100" s="554"/>
      <c r="F100" s="554"/>
      <c r="G100" s="554"/>
      <c r="H100" s="554"/>
      <c r="I100" s="554"/>
    </row>
    <row r="101" spans="1:9" ht="14" x14ac:dyDescent="0.3">
      <c r="A101" s="41" t="s">
        <v>68</v>
      </c>
      <c r="B101" s="581" t="s">
        <v>87</v>
      </c>
      <c r="C101" s="581"/>
      <c r="D101" s="581"/>
      <c r="E101" s="581"/>
      <c r="F101" s="581"/>
      <c r="G101" s="581"/>
      <c r="H101" s="581"/>
      <c r="I101" s="41" t="s">
        <v>16</v>
      </c>
    </row>
    <row r="102" spans="1:9" ht="13" x14ac:dyDescent="0.3">
      <c r="A102" s="270" t="s">
        <v>15</v>
      </c>
      <c r="B102" s="577" t="s">
        <v>86</v>
      </c>
      <c r="C102" s="577"/>
      <c r="D102" s="577"/>
      <c r="E102" s="577"/>
      <c r="F102" s="577"/>
      <c r="G102" s="577"/>
      <c r="H102" s="577"/>
      <c r="I102" s="25">
        <f>I36*8.33%</f>
        <v>64.407560000000004</v>
      </c>
    </row>
    <row r="103" spans="1:9" ht="13" x14ac:dyDescent="0.3">
      <c r="A103" s="270" t="s">
        <v>13</v>
      </c>
      <c r="B103" s="577" t="s">
        <v>191</v>
      </c>
      <c r="C103" s="577"/>
      <c r="D103" s="577"/>
      <c r="E103" s="577"/>
      <c r="F103" s="577"/>
      <c r="G103" s="577"/>
      <c r="H103" s="577"/>
      <c r="I103" s="40">
        <f>I36*1%</f>
        <v>7.7320000000000002</v>
      </c>
    </row>
    <row r="104" spans="1:9" ht="13" x14ac:dyDescent="0.3">
      <c r="A104" s="270" t="s">
        <v>12</v>
      </c>
      <c r="B104" s="577" t="s">
        <v>180</v>
      </c>
      <c r="C104" s="577"/>
      <c r="D104" s="577"/>
      <c r="E104" s="577"/>
      <c r="F104" s="577"/>
      <c r="G104" s="577"/>
      <c r="H104" s="577"/>
      <c r="I104" s="40">
        <f>I36*0.02%</f>
        <v>0.15464000000000003</v>
      </c>
    </row>
    <row r="105" spans="1:9" ht="13" x14ac:dyDescent="0.3">
      <c r="A105" s="270" t="s">
        <v>35</v>
      </c>
      <c r="B105" s="577" t="s">
        <v>192</v>
      </c>
      <c r="C105" s="577"/>
      <c r="D105" s="577"/>
      <c r="E105" s="577"/>
      <c r="F105" s="577"/>
      <c r="G105" s="577"/>
      <c r="H105" s="577"/>
      <c r="I105" s="40">
        <f>I36*0.05%</f>
        <v>0.38660000000000005</v>
      </c>
    </row>
    <row r="106" spans="1:9" ht="13" x14ac:dyDescent="0.3">
      <c r="A106" s="270" t="s">
        <v>32</v>
      </c>
      <c r="B106" s="577" t="s">
        <v>193</v>
      </c>
      <c r="C106" s="577"/>
      <c r="D106" s="577"/>
      <c r="E106" s="577"/>
      <c r="F106" s="577"/>
      <c r="G106" s="577"/>
      <c r="H106" s="577"/>
      <c r="I106" s="37">
        <f>I36*0.28%</f>
        <v>2.1649600000000007</v>
      </c>
    </row>
    <row r="107" spans="1:9" ht="13" x14ac:dyDescent="0.3">
      <c r="A107" s="270" t="s">
        <v>81</v>
      </c>
      <c r="B107" s="577" t="s">
        <v>65</v>
      </c>
      <c r="C107" s="577"/>
      <c r="D107" s="577"/>
      <c r="E107" s="577"/>
      <c r="F107" s="577"/>
      <c r="G107" s="577"/>
      <c r="H107" s="577"/>
      <c r="I107" s="37"/>
    </row>
    <row r="108" spans="1:9" ht="13" x14ac:dyDescent="0.3">
      <c r="A108" s="578" t="s">
        <v>80</v>
      </c>
      <c r="B108" s="578"/>
      <c r="C108" s="578"/>
      <c r="D108" s="578"/>
      <c r="E108" s="578"/>
      <c r="F108" s="578"/>
      <c r="G108" s="578"/>
      <c r="H108" s="578"/>
      <c r="I108" s="37">
        <f>SUM(I102:I107)</f>
        <v>74.845760000000013</v>
      </c>
    </row>
    <row r="109" spans="1:9" ht="13" x14ac:dyDescent="0.3">
      <c r="A109" s="273" t="s">
        <v>79</v>
      </c>
      <c r="B109" s="577" t="s">
        <v>78</v>
      </c>
      <c r="C109" s="577"/>
      <c r="D109" s="577"/>
      <c r="E109" s="577"/>
      <c r="F109" s="577"/>
      <c r="G109" s="577"/>
      <c r="H109" s="577"/>
      <c r="I109" s="37">
        <f>ROUND(H72*I108,2)</f>
        <v>27.54</v>
      </c>
    </row>
    <row r="110" spans="1:9" ht="13" x14ac:dyDescent="0.25">
      <c r="A110" s="578" t="s">
        <v>47</v>
      </c>
      <c r="B110" s="578"/>
      <c r="C110" s="578"/>
      <c r="D110" s="578"/>
      <c r="E110" s="578"/>
      <c r="F110" s="578"/>
      <c r="G110" s="578"/>
      <c r="H110" s="578"/>
      <c r="I110" s="25">
        <f>SUM(I108:I109)</f>
        <v>102.38576</v>
      </c>
    </row>
    <row r="111" spans="1:9" ht="14" x14ac:dyDescent="0.25">
      <c r="A111" s="581" t="s">
        <v>77</v>
      </c>
      <c r="B111" s="581"/>
      <c r="C111" s="581"/>
      <c r="D111" s="581"/>
      <c r="E111" s="581"/>
      <c r="F111" s="581"/>
      <c r="G111" s="581"/>
      <c r="H111" s="581"/>
      <c r="I111" s="581"/>
    </row>
    <row r="112" spans="1:9" ht="14" x14ac:dyDescent="0.25">
      <c r="A112" s="279">
        <v>4</v>
      </c>
      <c r="B112" s="554" t="s">
        <v>34</v>
      </c>
      <c r="C112" s="554"/>
      <c r="D112" s="554"/>
      <c r="E112" s="554"/>
      <c r="F112" s="554"/>
      <c r="G112" s="554"/>
      <c r="H112" s="554"/>
      <c r="I112" s="279" t="s">
        <v>16</v>
      </c>
    </row>
    <row r="113" spans="1:9" ht="13" x14ac:dyDescent="0.25">
      <c r="A113" s="272" t="s">
        <v>76</v>
      </c>
      <c r="B113" s="553" t="s">
        <v>75</v>
      </c>
      <c r="C113" s="553"/>
      <c r="D113" s="553"/>
      <c r="E113" s="553"/>
      <c r="F113" s="553"/>
      <c r="G113" s="553"/>
      <c r="H113" s="553"/>
      <c r="I113" s="25">
        <f>I72</f>
        <v>284.53760000000011</v>
      </c>
    </row>
    <row r="114" spans="1:9" ht="13" x14ac:dyDescent="0.25">
      <c r="A114" s="272" t="s">
        <v>74</v>
      </c>
      <c r="B114" s="553" t="s">
        <v>73</v>
      </c>
      <c r="C114" s="553"/>
      <c r="D114" s="553"/>
      <c r="E114" s="553"/>
      <c r="F114" s="553"/>
      <c r="G114" s="553"/>
      <c r="H114" s="553"/>
      <c r="I114" s="25">
        <f>I82</f>
        <v>117.51252000000001</v>
      </c>
    </row>
    <row r="115" spans="1:9" ht="13" x14ac:dyDescent="0.25">
      <c r="A115" s="272" t="s">
        <v>72</v>
      </c>
      <c r="B115" s="553" t="s">
        <v>71</v>
      </c>
      <c r="C115" s="553"/>
      <c r="D115" s="553"/>
      <c r="E115" s="553"/>
      <c r="F115" s="553"/>
      <c r="G115" s="553"/>
      <c r="H115" s="553"/>
      <c r="I115" s="25">
        <f>I88</f>
        <v>0.74124000000000012</v>
      </c>
    </row>
    <row r="116" spans="1:9" ht="13" x14ac:dyDescent="0.25">
      <c r="A116" s="272" t="s">
        <v>70</v>
      </c>
      <c r="B116" s="553" t="s">
        <v>69</v>
      </c>
      <c r="C116" s="553"/>
      <c r="D116" s="553"/>
      <c r="E116" s="553"/>
      <c r="F116" s="553"/>
      <c r="G116" s="553"/>
      <c r="H116" s="553"/>
      <c r="I116" s="25">
        <f>I99</f>
        <v>56.479509440000001</v>
      </c>
    </row>
    <row r="117" spans="1:9" ht="13" x14ac:dyDescent="0.25">
      <c r="A117" s="272" t="s">
        <v>68</v>
      </c>
      <c r="B117" s="553" t="s">
        <v>67</v>
      </c>
      <c r="C117" s="553"/>
      <c r="D117" s="553"/>
      <c r="E117" s="553"/>
      <c r="F117" s="553"/>
      <c r="G117" s="553"/>
      <c r="H117" s="553"/>
      <c r="I117" s="25">
        <f>I110</f>
        <v>102.38576</v>
      </c>
    </row>
    <row r="118" spans="1:9" ht="13" x14ac:dyDescent="0.25">
      <c r="A118" s="272" t="s">
        <v>66</v>
      </c>
      <c r="B118" s="553" t="s">
        <v>65</v>
      </c>
      <c r="C118" s="553"/>
      <c r="D118" s="553"/>
      <c r="E118" s="553"/>
      <c r="F118" s="553"/>
      <c r="G118" s="553"/>
      <c r="H118" s="553"/>
      <c r="I118" s="25"/>
    </row>
    <row r="119" spans="1:9" ht="13" x14ac:dyDescent="0.25">
      <c r="A119" s="578" t="s">
        <v>47</v>
      </c>
      <c r="B119" s="578"/>
      <c r="C119" s="578"/>
      <c r="D119" s="578"/>
      <c r="E119" s="578"/>
      <c r="F119" s="578"/>
      <c r="G119" s="578"/>
      <c r="H119" s="578"/>
      <c r="I119" s="25">
        <f>SUM(I113:I118)</f>
        <v>561.65662944000019</v>
      </c>
    </row>
    <row r="120" spans="1:9" ht="13" x14ac:dyDescent="0.25">
      <c r="A120" s="560" t="s">
        <v>64</v>
      </c>
      <c r="B120" s="560"/>
      <c r="C120" s="560"/>
      <c r="D120" s="560"/>
      <c r="E120" s="560"/>
      <c r="F120" s="560"/>
      <c r="G120" s="560"/>
      <c r="H120" s="560"/>
      <c r="I120" s="560"/>
    </row>
    <row r="121" spans="1:9" ht="14" x14ac:dyDescent="0.25">
      <c r="A121" s="279">
        <v>5</v>
      </c>
      <c r="B121" s="581" t="s">
        <v>63</v>
      </c>
      <c r="C121" s="581"/>
      <c r="D121" s="581"/>
      <c r="E121" s="581"/>
      <c r="F121" s="581"/>
      <c r="G121" s="581"/>
      <c r="H121" s="279" t="s">
        <v>62</v>
      </c>
      <c r="I121" s="34" t="s">
        <v>16</v>
      </c>
    </row>
    <row r="122" spans="1:9" ht="13" x14ac:dyDescent="0.25">
      <c r="A122" s="624" t="s">
        <v>61</v>
      </c>
      <c r="B122" s="624"/>
      <c r="C122" s="624"/>
      <c r="D122" s="624"/>
      <c r="E122" s="624"/>
      <c r="F122" s="624"/>
      <c r="G122" s="624"/>
      <c r="H122" s="33" t="s">
        <v>49</v>
      </c>
      <c r="I122" s="23">
        <f>SUM(I36+I48+I58+I119)</f>
        <v>1591.9466294400002</v>
      </c>
    </row>
    <row r="123" spans="1:9" ht="13" x14ac:dyDescent="0.25">
      <c r="A123" s="272" t="s">
        <v>15</v>
      </c>
      <c r="B123" s="574" t="s">
        <v>60</v>
      </c>
      <c r="C123" s="622"/>
      <c r="D123" s="622"/>
      <c r="E123" s="622"/>
      <c r="F123" s="622"/>
      <c r="G123" s="623"/>
      <c r="H123" s="32">
        <v>4.9500000000000002E-2</v>
      </c>
      <c r="I123" s="25">
        <v>101.61</v>
      </c>
    </row>
    <row r="124" spans="1:9" ht="13" x14ac:dyDescent="0.25">
      <c r="A124" s="624" t="s">
        <v>59</v>
      </c>
      <c r="B124" s="624"/>
      <c r="C124" s="624"/>
      <c r="D124" s="624"/>
      <c r="E124" s="624"/>
      <c r="F124" s="624"/>
      <c r="G124" s="624"/>
      <c r="H124" s="31" t="s">
        <v>49</v>
      </c>
      <c r="I124" s="23">
        <f>SUM(I36+I48+I58+I119+I123)</f>
        <v>1693.5566294400001</v>
      </c>
    </row>
    <row r="125" spans="1:9" ht="13" x14ac:dyDescent="0.25">
      <c r="A125" s="272" t="s">
        <v>13</v>
      </c>
      <c r="B125" s="574" t="s">
        <v>58</v>
      </c>
      <c r="C125" s="622"/>
      <c r="D125" s="622"/>
      <c r="E125" s="622"/>
      <c r="F125" s="622"/>
      <c r="G125" s="623"/>
      <c r="H125" s="32">
        <v>2.5499999999999998E-2</v>
      </c>
      <c r="I125" s="25">
        <v>54.4</v>
      </c>
    </row>
    <row r="126" spans="1:9" ht="13" x14ac:dyDescent="0.25">
      <c r="A126" s="624" t="s">
        <v>57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SUM(I36+I48+I58+I119+I123+I125)</f>
        <v>1747.9566294400001</v>
      </c>
    </row>
    <row r="127" spans="1:9" ht="13" x14ac:dyDescent="0.25">
      <c r="A127" s="272" t="s">
        <v>12</v>
      </c>
      <c r="B127" s="577" t="s">
        <v>56</v>
      </c>
      <c r="C127" s="577"/>
      <c r="D127" s="577"/>
      <c r="E127" s="577"/>
      <c r="F127" s="577"/>
      <c r="G127" s="577"/>
      <c r="H127" s="30" t="s">
        <v>49</v>
      </c>
      <c r="I127" s="28"/>
    </row>
    <row r="128" spans="1:9" ht="13" x14ac:dyDescent="0.25">
      <c r="A128" s="272"/>
      <c r="B128" s="577" t="s">
        <v>55</v>
      </c>
      <c r="C128" s="577"/>
      <c r="D128" s="577"/>
      <c r="E128" s="577"/>
      <c r="F128" s="577"/>
      <c r="G128" s="577"/>
      <c r="H128" s="30" t="s">
        <v>49</v>
      </c>
      <c r="I128" s="28" t="s">
        <v>49</v>
      </c>
    </row>
    <row r="129" spans="1:9" ht="13" x14ac:dyDescent="0.25">
      <c r="A129" s="272"/>
      <c r="B129" s="625" t="s">
        <v>263</v>
      </c>
      <c r="C129" s="583"/>
      <c r="D129" s="583"/>
      <c r="E129" s="583"/>
      <c r="F129" s="583"/>
      <c r="G129" s="583"/>
      <c r="H129" s="26">
        <v>0.03</v>
      </c>
      <c r="I129" s="25">
        <f>I152*H129</f>
        <v>0</v>
      </c>
    </row>
    <row r="130" spans="1:9" ht="13" x14ac:dyDescent="0.25">
      <c r="A130" s="272"/>
      <c r="B130" s="625" t="s">
        <v>264</v>
      </c>
      <c r="C130" s="583"/>
      <c r="D130" s="583"/>
      <c r="E130" s="583"/>
      <c r="F130" s="583"/>
      <c r="G130" s="583"/>
      <c r="H130" s="26">
        <v>6.4999999999999997E-3</v>
      </c>
      <c r="I130" s="25">
        <f>I152*H130</f>
        <v>0</v>
      </c>
    </row>
    <row r="131" spans="1:9" ht="13" x14ac:dyDescent="0.25">
      <c r="A131" s="272"/>
      <c r="B131" s="582" t="s">
        <v>265</v>
      </c>
      <c r="C131" s="582"/>
      <c r="D131" s="582"/>
      <c r="E131" s="582"/>
      <c r="F131" s="582"/>
      <c r="G131" s="582"/>
      <c r="H131" s="29"/>
      <c r="I131" s="28"/>
    </row>
    <row r="132" spans="1:9" ht="13" x14ac:dyDescent="0.25">
      <c r="A132" s="272"/>
      <c r="B132" s="584" t="s">
        <v>51</v>
      </c>
      <c r="C132" s="584"/>
      <c r="D132" s="584"/>
      <c r="E132" s="584"/>
      <c r="F132" s="584"/>
      <c r="G132" s="584"/>
      <c r="H132" s="29" t="s">
        <v>49</v>
      </c>
      <c r="I132" s="28" t="s">
        <v>49</v>
      </c>
    </row>
    <row r="133" spans="1:9" ht="13" x14ac:dyDescent="0.25">
      <c r="A133" s="272"/>
      <c r="B133" s="573" t="s">
        <v>50</v>
      </c>
      <c r="C133" s="573"/>
      <c r="D133" s="573"/>
      <c r="E133" s="573"/>
      <c r="F133" s="573"/>
      <c r="G133" s="573"/>
      <c r="H133" s="29" t="s">
        <v>49</v>
      </c>
      <c r="I133" s="28" t="s">
        <v>49</v>
      </c>
    </row>
    <row r="134" spans="1:9" ht="13" x14ac:dyDescent="0.25">
      <c r="A134" s="272"/>
      <c r="B134" s="625" t="s">
        <v>228</v>
      </c>
      <c r="C134" s="583"/>
      <c r="D134" s="583"/>
      <c r="E134" s="583"/>
      <c r="F134" s="583"/>
      <c r="G134" s="583"/>
      <c r="H134" s="26">
        <v>0.05</v>
      </c>
      <c r="I134" s="25">
        <f>I152*H134</f>
        <v>0</v>
      </c>
    </row>
    <row r="135" spans="1:9" ht="13" x14ac:dyDescent="0.25">
      <c r="A135" s="578" t="s">
        <v>248</v>
      </c>
      <c r="B135" s="578"/>
      <c r="C135" s="578"/>
      <c r="D135" s="578"/>
      <c r="E135" s="578"/>
      <c r="F135" s="578"/>
      <c r="G135" s="578"/>
      <c r="H135" s="578"/>
      <c r="I135" s="25">
        <f>I137+I123+I125</f>
        <v>156.01</v>
      </c>
    </row>
    <row r="136" spans="1:9" ht="13" x14ac:dyDescent="0.25">
      <c r="A136" s="578"/>
      <c r="B136" s="578"/>
      <c r="C136" s="578"/>
      <c r="D136" s="578"/>
      <c r="E136" s="578"/>
      <c r="F136" s="578"/>
      <c r="G136" s="578"/>
      <c r="H136" s="578"/>
      <c r="I136" s="578"/>
    </row>
    <row r="137" spans="1:9" ht="13" x14ac:dyDescent="0.25">
      <c r="A137" s="589" t="s">
        <v>46</v>
      </c>
      <c r="B137" s="589"/>
      <c r="C137" s="589"/>
      <c r="D137" s="589"/>
      <c r="E137" s="589"/>
      <c r="F137" s="589"/>
      <c r="G137" s="589"/>
      <c r="H137" s="24">
        <f>SUM(H129:H134)</f>
        <v>8.6499999999999994E-2</v>
      </c>
      <c r="I137" s="23">
        <f>SUM(I129:I134)</f>
        <v>0</v>
      </c>
    </row>
    <row r="138" spans="1:9" x14ac:dyDescent="0.25">
      <c r="A138" s="590" t="s">
        <v>45</v>
      </c>
      <c r="B138" s="590"/>
      <c r="C138" s="591" t="s">
        <v>44</v>
      </c>
      <c r="D138" s="591"/>
      <c r="E138" s="591"/>
      <c r="F138" s="591"/>
      <c r="G138" s="591"/>
      <c r="H138" s="591"/>
      <c r="I138" s="591"/>
    </row>
    <row r="139" spans="1:9" x14ac:dyDescent="0.25">
      <c r="A139" s="590"/>
      <c r="B139" s="590"/>
      <c r="C139" s="592" t="s">
        <v>43</v>
      </c>
      <c r="D139" s="592"/>
      <c r="E139" s="592"/>
      <c r="F139" s="592"/>
      <c r="G139" s="592"/>
      <c r="H139" s="592"/>
      <c r="I139" s="592"/>
    </row>
    <row r="140" spans="1:9" x14ac:dyDescent="0.25">
      <c r="A140" s="590"/>
      <c r="B140" s="590"/>
      <c r="C140" s="593" t="s">
        <v>42</v>
      </c>
      <c r="D140" s="593"/>
      <c r="E140" s="593"/>
      <c r="F140" s="593"/>
      <c r="G140" s="593"/>
      <c r="H140" s="593"/>
      <c r="I140" s="593"/>
    </row>
    <row r="141" spans="1:9" x14ac:dyDescent="0.25">
      <c r="A141" s="585"/>
      <c r="B141" s="585"/>
      <c r="C141" s="585"/>
      <c r="D141" s="585"/>
      <c r="E141" s="585"/>
      <c r="F141" s="585"/>
      <c r="G141" s="585"/>
      <c r="H141" s="585"/>
      <c r="I141" s="585"/>
    </row>
    <row r="142" spans="1:9" ht="13" x14ac:dyDescent="0.25">
      <c r="A142" s="553" t="s">
        <v>41</v>
      </c>
      <c r="B142" s="553"/>
      <c r="C142" s="553"/>
      <c r="D142" s="553"/>
      <c r="E142" s="553"/>
      <c r="F142" s="553"/>
      <c r="G142" s="553"/>
      <c r="H142" s="553"/>
      <c r="I142" s="553"/>
    </row>
    <row r="143" spans="1:9" ht="13" x14ac:dyDescent="0.25">
      <c r="A143" s="578"/>
      <c r="B143" s="578"/>
      <c r="C143" s="578"/>
      <c r="D143" s="578"/>
      <c r="E143" s="578"/>
      <c r="F143" s="578"/>
      <c r="G143" s="578"/>
      <c r="H143" s="578"/>
      <c r="I143" s="578"/>
    </row>
    <row r="144" spans="1:9" ht="15.5" x14ac:dyDescent="0.25">
      <c r="A144" s="586" t="s">
        <v>40</v>
      </c>
      <c r="B144" s="586"/>
      <c r="C144" s="586"/>
      <c r="D144" s="586"/>
      <c r="E144" s="586"/>
      <c r="F144" s="586"/>
      <c r="G144" s="586"/>
      <c r="H144" s="586"/>
      <c r="I144" s="586"/>
    </row>
    <row r="145" spans="1:9" ht="14" x14ac:dyDescent="0.25">
      <c r="A145" s="587" t="s">
        <v>39</v>
      </c>
      <c r="B145" s="587"/>
      <c r="C145" s="587"/>
      <c r="D145" s="587"/>
      <c r="E145" s="587"/>
      <c r="F145" s="587"/>
      <c r="G145" s="587"/>
      <c r="H145" s="587"/>
      <c r="I145" s="271" t="s">
        <v>16</v>
      </c>
    </row>
    <row r="146" spans="1:9" ht="13" x14ac:dyDescent="0.25">
      <c r="A146" s="275" t="s">
        <v>15</v>
      </c>
      <c r="B146" s="588" t="s">
        <v>38</v>
      </c>
      <c r="C146" s="588"/>
      <c r="D146" s="588"/>
      <c r="E146" s="588"/>
      <c r="F146" s="588"/>
      <c r="G146" s="588"/>
      <c r="H146" s="588"/>
      <c r="I146" s="20">
        <f>I36</f>
        <v>773.2</v>
      </c>
    </row>
    <row r="147" spans="1:9" ht="13" x14ac:dyDescent="0.25">
      <c r="A147" s="275" t="s">
        <v>13</v>
      </c>
      <c r="B147" s="588" t="s">
        <v>37</v>
      </c>
      <c r="C147" s="588"/>
      <c r="D147" s="588"/>
      <c r="E147" s="588"/>
      <c r="F147" s="588"/>
      <c r="G147" s="588"/>
      <c r="H147" s="588"/>
      <c r="I147" s="20">
        <f>I48</f>
        <v>227.09</v>
      </c>
    </row>
    <row r="148" spans="1:9" ht="13" x14ac:dyDescent="0.25">
      <c r="A148" s="275" t="s">
        <v>12</v>
      </c>
      <c r="B148" s="588" t="s">
        <v>36</v>
      </c>
      <c r="C148" s="588"/>
      <c r="D148" s="588"/>
      <c r="E148" s="588"/>
      <c r="F148" s="588"/>
      <c r="G148" s="588"/>
      <c r="H148" s="588"/>
      <c r="I148" s="20">
        <f>I58</f>
        <v>30</v>
      </c>
    </row>
    <row r="149" spans="1:9" ht="13" x14ac:dyDescent="0.25">
      <c r="A149" s="275" t="s">
        <v>35</v>
      </c>
      <c r="B149" s="588" t="s">
        <v>34</v>
      </c>
      <c r="C149" s="588"/>
      <c r="D149" s="588"/>
      <c r="E149" s="588"/>
      <c r="F149" s="588"/>
      <c r="G149" s="588"/>
      <c r="H149" s="588"/>
      <c r="I149" s="20">
        <f>I119</f>
        <v>561.65662944000019</v>
      </c>
    </row>
    <row r="150" spans="1:9" ht="13" x14ac:dyDescent="0.25">
      <c r="A150" s="598" t="s">
        <v>33</v>
      </c>
      <c r="B150" s="598"/>
      <c r="C150" s="598"/>
      <c r="D150" s="598"/>
      <c r="E150" s="598"/>
      <c r="F150" s="598"/>
      <c r="G150" s="598"/>
      <c r="H150" s="598"/>
      <c r="I150" s="20">
        <f>SUM(I146:I149)</f>
        <v>1591.9466294400002</v>
      </c>
    </row>
    <row r="151" spans="1:9" ht="13" x14ac:dyDescent="0.25">
      <c r="A151" s="21" t="s">
        <v>32</v>
      </c>
      <c r="B151" s="588" t="s">
        <v>31</v>
      </c>
      <c r="C151" s="588"/>
      <c r="D151" s="588"/>
      <c r="E151" s="588"/>
      <c r="F151" s="588"/>
      <c r="G151" s="588"/>
      <c r="H151" s="588"/>
      <c r="I151" s="20">
        <f>I135</f>
        <v>156.01</v>
      </c>
    </row>
    <row r="152" spans="1:9" ht="13" x14ac:dyDescent="0.25">
      <c r="A152" s="598" t="s">
        <v>30</v>
      </c>
      <c r="B152" s="598"/>
      <c r="C152" s="598"/>
      <c r="D152" s="598"/>
      <c r="E152" s="598"/>
      <c r="F152" s="598"/>
      <c r="G152" s="598"/>
      <c r="H152" s="598"/>
      <c r="I152" s="20"/>
    </row>
    <row r="153" spans="1:9" ht="14.5" x14ac:dyDescent="0.25">
      <c r="A153" s="594" t="s">
        <v>29</v>
      </c>
      <c r="B153" s="594"/>
      <c r="C153" s="594"/>
      <c r="D153" s="594"/>
      <c r="E153" s="594"/>
      <c r="F153" s="594"/>
      <c r="G153" s="594"/>
      <c r="H153" s="594"/>
      <c r="I153" s="594"/>
    </row>
    <row r="154" spans="1:9" ht="15.5" x14ac:dyDescent="0.25">
      <c r="A154" s="586" t="s">
        <v>28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69" x14ac:dyDescent="0.25">
      <c r="A155" s="595" t="s">
        <v>27</v>
      </c>
      <c r="B155" s="595"/>
      <c r="C155" s="580" t="s">
        <v>26</v>
      </c>
      <c r="D155" s="580"/>
      <c r="E155" s="19" t="s">
        <v>25</v>
      </c>
      <c r="F155" s="580" t="s">
        <v>24</v>
      </c>
      <c r="G155" s="580"/>
      <c r="H155" s="271" t="s">
        <v>23</v>
      </c>
      <c r="I155" s="271" t="s">
        <v>22</v>
      </c>
    </row>
    <row r="156" spans="1:9" x14ac:dyDescent="0.25">
      <c r="A156" s="621" t="s">
        <v>241</v>
      </c>
      <c r="B156" s="596"/>
      <c r="C156" s="619">
        <v>1400</v>
      </c>
      <c r="D156" s="597"/>
      <c r="E156" s="18">
        <v>2</v>
      </c>
      <c r="F156" s="619">
        <v>1400</v>
      </c>
      <c r="G156" s="597"/>
      <c r="H156" s="16">
        <v>1</v>
      </c>
      <c r="I156" s="276">
        <v>1400</v>
      </c>
    </row>
    <row r="157" spans="1:9" ht="13" x14ac:dyDescent="0.25">
      <c r="A157" s="603" t="s">
        <v>20</v>
      </c>
      <c r="B157" s="603"/>
      <c r="C157" s="603"/>
      <c r="D157" s="603"/>
      <c r="E157" s="603"/>
      <c r="F157" s="603"/>
      <c r="G157" s="603"/>
      <c r="H157" s="603"/>
      <c r="I157" s="276">
        <v>1400</v>
      </c>
    </row>
    <row r="158" spans="1:9" ht="15.5" x14ac:dyDescent="0.25">
      <c r="A158" s="586" t="s">
        <v>19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15.5" x14ac:dyDescent="0.25">
      <c r="A159" s="586" t="s">
        <v>18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13" x14ac:dyDescent="0.25">
      <c r="A160" s="580" t="s">
        <v>17</v>
      </c>
      <c r="B160" s="580"/>
      <c r="C160" s="580"/>
      <c r="D160" s="580"/>
      <c r="E160" s="580"/>
      <c r="F160" s="580"/>
      <c r="G160" s="580"/>
      <c r="H160" s="580"/>
      <c r="I160" s="271" t="s">
        <v>16</v>
      </c>
    </row>
    <row r="161" spans="1:9" x14ac:dyDescent="0.25">
      <c r="A161" s="274" t="s">
        <v>15</v>
      </c>
      <c r="B161" s="583" t="s">
        <v>14</v>
      </c>
      <c r="C161" s="583"/>
      <c r="D161" s="583"/>
      <c r="E161" s="583"/>
      <c r="F161" s="583"/>
      <c r="G161" s="583"/>
      <c r="H161" s="583"/>
      <c r="I161" s="16"/>
    </row>
    <row r="162" spans="1:9" x14ac:dyDescent="0.25">
      <c r="A162" s="274" t="s">
        <v>13</v>
      </c>
      <c r="B162" s="583" t="s">
        <v>9</v>
      </c>
      <c r="C162" s="583"/>
      <c r="D162" s="583"/>
      <c r="E162" s="583"/>
      <c r="F162" s="583"/>
      <c r="G162" s="583"/>
      <c r="H162" s="583"/>
      <c r="I162" s="276">
        <v>2800</v>
      </c>
    </row>
    <row r="163" spans="1:9" x14ac:dyDescent="0.25">
      <c r="A163" s="274" t="s">
        <v>12</v>
      </c>
      <c r="B163" s="583" t="s">
        <v>11</v>
      </c>
      <c r="C163" s="583"/>
      <c r="D163" s="583"/>
      <c r="E163" s="583"/>
      <c r="F163" s="583"/>
      <c r="G163" s="583"/>
      <c r="H163" s="583"/>
      <c r="I163" s="276"/>
    </row>
    <row r="164" spans="1:9" x14ac:dyDescent="0.25">
      <c r="A164" s="599"/>
      <c r="B164" s="599"/>
      <c r="C164" s="599"/>
      <c r="D164" s="599"/>
      <c r="E164" s="599"/>
      <c r="F164" s="599"/>
      <c r="G164" s="599"/>
      <c r="H164" s="599"/>
      <c r="I164" s="599"/>
    </row>
    <row r="165" spans="1:9" x14ac:dyDescent="0.25">
      <c r="A165" s="596" t="s">
        <v>10</v>
      </c>
      <c r="B165" s="596"/>
      <c r="C165" s="596"/>
      <c r="D165" s="596"/>
      <c r="E165" s="596"/>
      <c r="F165" s="596"/>
      <c r="G165" s="596"/>
      <c r="H165" s="596"/>
      <c r="I165" s="596"/>
    </row>
    <row r="166" spans="1:9" ht="13" x14ac:dyDescent="0.3">
      <c r="A166" s="13"/>
      <c r="B166" s="13"/>
      <c r="C166" s="13"/>
      <c r="D166" s="13"/>
      <c r="E166" s="13"/>
      <c r="F166" s="13"/>
      <c r="G166" s="13"/>
      <c r="H166" s="12"/>
      <c r="I166" s="12"/>
    </row>
    <row r="167" spans="1:9" ht="13" x14ac:dyDescent="0.3">
      <c r="A167" s="600"/>
      <c r="B167" s="600"/>
      <c r="C167" s="600"/>
      <c r="D167" s="600"/>
      <c r="E167" s="600"/>
      <c r="F167" s="600"/>
      <c r="G167" s="600"/>
      <c r="H167" s="600"/>
      <c r="I167" s="600"/>
    </row>
    <row r="168" spans="1:9" ht="18" x14ac:dyDescent="0.25">
      <c r="A168" s="601" t="s">
        <v>9</v>
      </c>
      <c r="B168" s="601"/>
      <c r="C168" s="601"/>
      <c r="D168" s="601"/>
      <c r="E168" s="601"/>
      <c r="F168" s="601"/>
      <c r="G168" s="602">
        <v>2800</v>
      </c>
      <c r="H168" s="602"/>
      <c r="I168" s="602"/>
    </row>
    <row r="169" spans="1:9" ht="18" x14ac:dyDescent="0.4">
      <c r="A169" s="607"/>
      <c r="B169" s="607"/>
      <c r="C169" s="607"/>
      <c r="D169" s="607"/>
      <c r="E169" s="607"/>
      <c r="F169" s="607"/>
      <c r="G169" s="607"/>
      <c r="H169" s="607"/>
      <c r="I169" s="607"/>
    </row>
    <row r="170" spans="1:9" ht="18" x14ac:dyDescent="0.25">
      <c r="A170" s="601" t="s">
        <v>8</v>
      </c>
      <c r="B170" s="601"/>
      <c r="C170" s="601"/>
      <c r="D170" s="601"/>
      <c r="E170" s="601"/>
      <c r="F170" s="601"/>
      <c r="G170" s="608">
        <v>12</v>
      </c>
      <c r="H170" s="608"/>
      <c r="I170" s="608"/>
    </row>
    <row r="171" spans="1:9" ht="18" x14ac:dyDescent="0.25">
      <c r="A171" s="609"/>
      <c r="B171" s="609"/>
      <c r="C171" s="609"/>
      <c r="D171" s="609"/>
      <c r="E171" s="609"/>
      <c r="F171" s="609"/>
      <c r="G171" s="609"/>
      <c r="H171" s="609"/>
      <c r="I171" s="609"/>
    </row>
    <row r="172" spans="1:9" ht="18" x14ac:dyDescent="0.25">
      <c r="A172" s="610" t="s">
        <v>7</v>
      </c>
      <c r="B172" s="610"/>
      <c r="C172" s="610"/>
      <c r="D172" s="610"/>
      <c r="E172" s="610"/>
      <c r="F172" s="610"/>
      <c r="G172" s="611">
        <v>29000</v>
      </c>
      <c r="H172" s="611"/>
      <c r="I172" s="611"/>
    </row>
  </sheetData>
  <mergeCells count="182">
    <mergeCell ref="A169:I169"/>
    <mergeCell ref="A170:F170"/>
    <mergeCell ref="G170:I170"/>
    <mergeCell ref="A171:I171"/>
    <mergeCell ref="A172:F172"/>
    <mergeCell ref="G172:I172"/>
    <mergeCell ref="B163:H163"/>
    <mergeCell ref="A164:I164"/>
    <mergeCell ref="A165:I165"/>
    <mergeCell ref="A167:I167"/>
    <mergeCell ref="A168:F168"/>
    <mergeCell ref="G168:I168"/>
    <mergeCell ref="A157:H157"/>
    <mergeCell ref="A158:I158"/>
    <mergeCell ref="A159:I159"/>
    <mergeCell ref="A160:H160"/>
    <mergeCell ref="B161:H161"/>
    <mergeCell ref="B162:H162"/>
    <mergeCell ref="A154:I154"/>
    <mergeCell ref="A155:B155"/>
    <mergeCell ref="C155:D155"/>
    <mergeCell ref="F155:G155"/>
    <mergeCell ref="A156:B156"/>
    <mergeCell ref="C156:D156"/>
    <mergeCell ref="F156:G156"/>
    <mergeCell ref="B148:H148"/>
    <mergeCell ref="B149:H149"/>
    <mergeCell ref="A150:H150"/>
    <mergeCell ref="B151:H151"/>
    <mergeCell ref="A152:H152"/>
    <mergeCell ref="A153:I153"/>
    <mergeCell ref="A142:I142"/>
    <mergeCell ref="A143:I143"/>
    <mergeCell ref="A144:I144"/>
    <mergeCell ref="A145:H145"/>
    <mergeCell ref="B146:H146"/>
    <mergeCell ref="B147:H147"/>
    <mergeCell ref="A137:G137"/>
    <mergeCell ref="A138:B140"/>
    <mergeCell ref="C138:I138"/>
    <mergeCell ref="C139:I139"/>
    <mergeCell ref="C140:I140"/>
    <mergeCell ref="A141:I141"/>
    <mergeCell ref="B131:G131"/>
    <mergeCell ref="B132:G132"/>
    <mergeCell ref="B133:G133"/>
    <mergeCell ref="B134:G134"/>
    <mergeCell ref="A135:H135"/>
    <mergeCell ref="A136:I136"/>
    <mergeCell ref="B125:G125"/>
    <mergeCell ref="A126:G126"/>
    <mergeCell ref="B127:G127"/>
    <mergeCell ref="B128:G128"/>
    <mergeCell ref="B129:G129"/>
    <mergeCell ref="B130:G130"/>
    <mergeCell ref="A119:H119"/>
    <mergeCell ref="A120:I120"/>
    <mergeCell ref="B121:G121"/>
    <mergeCell ref="A122:G122"/>
    <mergeCell ref="B123:G123"/>
    <mergeCell ref="A124:G124"/>
    <mergeCell ref="B113:H113"/>
    <mergeCell ref="B114:H114"/>
    <mergeCell ref="B115:H115"/>
    <mergeCell ref="B116:H116"/>
    <mergeCell ref="B117:H117"/>
    <mergeCell ref="B118:H118"/>
    <mergeCell ref="B107:H107"/>
    <mergeCell ref="A108:H108"/>
    <mergeCell ref="B109:H109"/>
    <mergeCell ref="A110:H110"/>
    <mergeCell ref="A111:I111"/>
    <mergeCell ref="B112:H112"/>
    <mergeCell ref="B101:H101"/>
    <mergeCell ref="B102:H102"/>
    <mergeCell ref="B103:H103"/>
    <mergeCell ref="B104:H104"/>
    <mergeCell ref="B105:H105"/>
    <mergeCell ref="B106:H106"/>
    <mergeCell ref="B95:H95"/>
    <mergeCell ref="B96:H96"/>
    <mergeCell ref="B97:H97"/>
    <mergeCell ref="B98:H98"/>
    <mergeCell ref="A99:H99"/>
    <mergeCell ref="A100:I100"/>
    <mergeCell ref="A89:I89"/>
    <mergeCell ref="B90:H90"/>
    <mergeCell ref="B91:H91"/>
    <mergeCell ref="B92:H92"/>
    <mergeCell ref="B93:H93"/>
    <mergeCell ref="B94:H94"/>
    <mergeCell ref="A83:I83"/>
    <mergeCell ref="A84:I84"/>
    <mergeCell ref="B85:H85"/>
    <mergeCell ref="B86:H86"/>
    <mergeCell ref="B87:H87"/>
    <mergeCell ref="A88:H88"/>
    <mergeCell ref="B77:H77"/>
    <mergeCell ref="B78:H78"/>
    <mergeCell ref="B79:H79"/>
    <mergeCell ref="A80:H80"/>
    <mergeCell ref="B81:H81"/>
    <mergeCell ref="A82:H82"/>
    <mergeCell ref="B70:G70"/>
    <mergeCell ref="B71:G71"/>
    <mergeCell ref="A72:G72"/>
    <mergeCell ref="A74:I74"/>
    <mergeCell ref="A75:I75"/>
    <mergeCell ref="A76:I76"/>
    <mergeCell ref="B64:G64"/>
    <mergeCell ref="B65:G65"/>
    <mergeCell ref="B66:G66"/>
    <mergeCell ref="B67:G67"/>
    <mergeCell ref="B68:G68"/>
    <mergeCell ref="B69:G69"/>
    <mergeCell ref="B57:H57"/>
    <mergeCell ref="A58:H58"/>
    <mergeCell ref="A59:I59"/>
    <mergeCell ref="A60:I60"/>
    <mergeCell ref="A62:I62"/>
    <mergeCell ref="B63:G63"/>
    <mergeCell ref="A51:I51"/>
    <mergeCell ref="A52:I52"/>
    <mergeCell ref="B53:H53"/>
    <mergeCell ref="B54:H54"/>
    <mergeCell ref="B55:H55"/>
    <mergeCell ref="B56:H56"/>
    <mergeCell ref="B45:H45"/>
    <mergeCell ref="B46:H46"/>
    <mergeCell ref="B47:H47"/>
    <mergeCell ref="B48:H48"/>
    <mergeCell ref="A49:I49"/>
    <mergeCell ref="A50:I50"/>
    <mergeCell ref="B39:H39"/>
    <mergeCell ref="B40:G40"/>
    <mergeCell ref="B41:G41"/>
    <mergeCell ref="B42:H42"/>
    <mergeCell ref="B43:G43"/>
    <mergeCell ref="B44:H44"/>
    <mergeCell ref="B33:H33"/>
    <mergeCell ref="B34:H34"/>
    <mergeCell ref="B35:H35"/>
    <mergeCell ref="A36:H36"/>
    <mergeCell ref="A37:I37"/>
    <mergeCell ref="B38:H38"/>
    <mergeCell ref="B27:G27"/>
    <mergeCell ref="B28:H28"/>
    <mergeCell ref="B29:G29"/>
    <mergeCell ref="B30:G30"/>
    <mergeCell ref="B31:H31"/>
    <mergeCell ref="B32:H32"/>
    <mergeCell ref="B22:G22"/>
    <mergeCell ref="H22:I22"/>
    <mergeCell ref="A23:I23"/>
    <mergeCell ref="A24:I24"/>
    <mergeCell ref="A25:I25"/>
    <mergeCell ref="A26:I26"/>
    <mergeCell ref="A18:I18"/>
    <mergeCell ref="B19:G19"/>
    <mergeCell ref="H19:I19"/>
    <mergeCell ref="B20:G20"/>
    <mergeCell ref="H20:I20"/>
    <mergeCell ref="B21:G21"/>
    <mergeCell ref="H21:I21"/>
    <mergeCell ref="B14:G14"/>
    <mergeCell ref="H14:I14"/>
    <mergeCell ref="B15:G15"/>
    <mergeCell ref="H15:I15"/>
    <mergeCell ref="A16:I16"/>
    <mergeCell ref="A17:I17"/>
    <mergeCell ref="A9:I9"/>
    <mergeCell ref="A11:I11"/>
    <mergeCell ref="B12:G12"/>
    <mergeCell ref="H12:I12"/>
    <mergeCell ref="B13:G13"/>
    <mergeCell ref="H13:I13"/>
    <mergeCell ref="A5:I5"/>
    <mergeCell ref="A6:I6"/>
    <mergeCell ref="A7:E7"/>
    <mergeCell ref="F7:I7"/>
    <mergeCell ref="A8:E8"/>
    <mergeCell ref="F8:I8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172"/>
  <sheetViews>
    <sheetView topLeftCell="A10" workbookViewId="0">
      <selection activeCell="J57" sqref="J57"/>
    </sheetView>
  </sheetViews>
  <sheetFormatPr defaultRowHeight="12.5" x14ac:dyDescent="0.25"/>
  <cols>
    <col min="9" max="9" width="35.1796875" customWidth="1"/>
    <col min="10" max="10" width="19.54296875" customWidth="1"/>
  </cols>
  <sheetData>
    <row r="1" spans="1:9" ht="13" x14ac:dyDescent="0.3">
      <c r="A1" s="147" t="s">
        <v>224</v>
      </c>
      <c r="B1" s="148"/>
      <c r="C1" s="148"/>
      <c r="D1" s="149"/>
    </row>
    <row r="2" spans="1:9" ht="13" x14ac:dyDescent="0.3">
      <c r="A2" s="150" t="s">
        <v>221</v>
      </c>
      <c r="B2" s="146"/>
      <c r="C2" s="146"/>
      <c r="D2" s="151"/>
    </row>
    <row r="3" spans="1:9" ht="13" x14ac:dyDescent="0.3">
      <c r="A3" s="150" t="s">
        <v>222</v>
      </c>
      <c r="B3" s="146"/>
      <c r="C3" s="146"/>
      <c r="D3" s="151"/>
    </row>
    <row r="4" spans="1:9" ht="13.5" thickBot="1" x14ac:dyDescent="0.35">
      <c r="A4" s="152" t="s">
        <v>223</v>
      </c>
      <c r="B4" s="153"/>
      <c r="C4" s="153"/>
      <c r="D4" s="154"/>
    </row>
    <row r="5" spans="1:9" ht="23" x14ac:dyDescent="0.25">
      <c r="A5" s="557" t="s">
        <v>178</v>
      </c>
      <c r="B5" s="557"/>
      <c r="C5" s="557"/>
      <c r="D5" s="557"/>
      <c r="E5" s="557"/>
      <c r="F5" s="557"/>
      <c r="G5" s="557"/>
      <c r="H5" s="557"/>
      <c r="I5" s="557"/>
    </row>
    <row r="6" spans="1:9" ht="23" x14ac:dyDescent="0.25">
      <c r="A6" s="558"/>
      <c r="B6" s="558"/>
      <c r="C6" s="558"/>
      <c r="D6" s="558"/>
      <c r="E6" s="558"/>
      <c r="F6" s="558"/>
      <c r="G6" s="558"/>
      <c r="H6" s="558"/>
      <c r="I6" s="558"/>
    </row>
    <row r="7" spans="1:9" ht="13" x14ac:dyDescent="0.25">
      <c r="A7" s="553" t="s">
        <v>182</v>
      </c>
      <c r="B7" s="553"/>
      <c r="C7" s="553"/>
      <c r="D7" s="553"/>
      <c r="E7" s="553"/>
      <c r="F7" s="556"/>
      <c r="G7" s="556"/>
      <c r="H7" s="556"/>
      <c r="I7" s="556"/>
    </row>
    <row r="8" spans="1:9" ht="13" x14ac:dyDescent="0.25">
      <c r="A8" s="553" t="s">
        <v>175</v>
      </c>
      <c r="B8" s="553"/>
      <c r="C8" s="553"/>
      <c r="D8" s="553"/>
      <c r="E8" s="553"/>
      <c r="F8" s="556"/>
      <c r="G8" s="556"/>
      <c r="H8" s="556"/>
      <c r="I8" s="556"/>
    </row>
    <row r="9" spans="1:9" ht="13" x14ac:dyDescent="0.25">
      <c r="A9" s="553" t="s">
        <v>181</v>
      </c>
      <c r="B9" s="553"/>
      <c r="C9" s="553"/>
      <c r="D9" s="553"/>
      <c r="E9" s="553"/>
      <c r="F9" s="553"/>
      <c r="G9" s="553"/>
      <c r="H9" s="553"/>
      <c r="I9" s="553"/>
    </row>
    <row r="10" spans="1:9" ht="13" x14ac:dyDescent="0.25">
      <c r="A10" s="277"/>
      <c r="B10" s="281"/>
      <c r="C10" s="281"/>
      <c r="D10" s="281"/>
      <c r="E10" s="281"/>
      <c r="F10" s="281"/>
      <c r="G10" s="281"/>
      <c r="H10" s="281"/>
      <c r="I10" s="281"/>
    </row>
    <row r="11" spans="1:9" ht="14" x14ac:dyDescent="0.25">
      <c r="A11" s="554" t="s">
        <v>172</v>
      </c>
      <c r="B11" s="554"/>
      <c r="C11" s="554"/>
      <c r="D11" s="554"/>
      <c r="E11" s="554"/>
      <c r="F11" s="554"/>
      <c r="G11" s="554"/>
      <c r="H11" s="554"/>
      <c r="I11" s="554"/>
    </row>
    <row r="12" spans="1:9" ht="13" x14ac:dyDescent="0.25">
      <c r="A12" s="271" t="s">
        <v>15</v>
      </c>
      <c r="B12" s="553" t="s">
        <v>171</v>
      </c>
      <c r="C12" s="553"/>
      <c r="D12" s="553"/>
      <c r="E12" s="553"/>
      <c r="F12" s="553"/>
      <c r="G12" s="553"/>
      <c r="H12" s="555">
        <v>41011</v>
      </c>
      <c r="I12" s="555"/>
    </row>
    <row r="13" spans="1:9" ht="13" x14ac:dyDescent="0.25">
      <c r="A13" s="271" t="s">
        <v>13</v>
      </c>
      <c r="B13" s="553" t="s">
        <v>169</v>
      </c>
      <c r="C13" s="553"/>
      <c r="D13" s="553"/>
      <c r="E13" s="553"/>
      <c r="F13" s="553"/>
      <c r="G13" s="553"/>
      <c r="H13" s="556" t="s">
        <v>341</v>
      </c>
      <c r="I13" s="556"/>
    </row>
    <row r="14" spans="1:9" ht="13" x14ac:dyDescent="0.25">
      <c r="A14" s="271" t="s">
        <v>12</v>
      </c>
      <c r="B14" s="553" t="s">
        <v>167</v>
      </c>
      <c r="C14" s="553"/>
      <c r="D14" s="553"/>
      <c r="E14" s="553"/>
      <c r="F14" s="553"/>
      <c r="G14" s="553"/>
      <c r="H14" s="556" t="s">
        <v>337</v>
      </c>
      <c r="I14" s="556"/>
    </row>
    <row r="15" spans="1:9" ht="13" x14ac:dyDescent="0.25">
      <c r="A15" s="271" t="s">
        <v>35</v>
      </c>
      <c r="B15" s="553" t="s">
        <v>165</v>
      </c>
      <c r="C15" s="553"/>
      <c r="D15" s="553"/>
      <c r="E15" s="553"/>
      <c r="F15" s="553"/>
      <c r="G15" s="553"/>
      <c r="H15" s="556"/>
      <c r="I15" s="556"/>
    </row>
    <row r="16" spans="1:9" ht="13" x14ac:dyDescent="0.25">
      <c r="A16" s="560"/>
      <c r="B16" s="560"/>
      <c r="C16" s="560"/>
      <c r="D16" s="560"/>
      <c r="E16" s="560"/>
      <c r="F16" s="560"/>
      <c r="G16" s="560"/>
      <c r="H16" s="560"/>
      <c r="I16" s="560"/>
    </row>
    <row r="17" spans="1:9" ht="14" x14ac:dyDescent="0.25">
      <c r="A17" s="554" t="s">
        <v>164</v>
      </c>
      <c r="B17" s="554"/>
      <c r="C17" s="554"/>
      <c r="D17" s="554"/>
      <c r="E17" s="554"/>
      <c r="F17" s="554"/>
      <c r="G17" s="554"/>
      <c r="H17" s="554"/>
      <c r="I17" s="554"/>
    </row>
    <row r="18" spans="1:9" ht="14" x14ac:dyDescent="0.25">
      <c r="A18" s="554" t="s">
        <v>163</v>
      </c>
      <c r="B18" s="554"/>
      <c r="C18" s="554"/>
      <c r="D18" s="554"/>
      <c r="E18" s="554"/>
      <c r="F18" s="554"/>
      <c r="G18" s="554"/>
      <c r="H18" s="554"/>
      <c r="I18" s="554"/>
    </row>
    <row r="19" spans="1:9" ht="13" x14ac:dyDescent="0.25">
      <c r="A19" s="271">
        <v>1</v>
      </c>
      <c r="B19" s="553" t="s">
        <v>162</v>
      </c>
      <c r="C19" s="553"/>
      <c r="D19" s="553"/>
      <c r="E19" s="553"/>
      <c r="F19" s="553"/>
      <c r="G19" s="553"/>
      <c r="H19" s="565" t="s">
        <v>185</v>
      </c>
      <c r="I19" s="565"/>
    </row>
    <row r="20" spans="1:9" ht="13" x14ac:dyDescent="0.25">
      <c r="A20" s="271">
        <v>2</v>
      </c>
      <c r="B20" s="553" t="s">
        <v>161</v>
      </c>
      <c r="C20" s="553"/>
      <c r="D20" s="553"/>
      <c r="E20" s="553"/>
      <c r="F20" s="553"/>
      <c r="G20" s="553"/>
      <c r="H20" s="565">
        <v>773.2</v>
      </c>
      <c r="I20" s="565"/>
    </row>
    <row r="21" spans="1:9" ht="14" x14ac:dyDescent="0.25">
      <c r="A21" s="271">
        <v>3</v>
      </c>
      <c r="B21" s="553" t="s">
        <v>160</v>
      </c>
      <c r="C21" s="553"/>
      <c r="D21" s="553"/>
      <c r="E21" s="553"/>
      <c r="F21" s="553"/>
      <c r="G21" s="553"/>
      <c r="H21" s="561" t="s">
        <v>185</v>
      </c>
      <c r="I21" s="561"/>
    </row>
    <row r="22" spans="1:9" ht="13" x14ac:dyDescent="0.25">
      <c r="A22" s="271">
        <v>4</v>
      </c>
      <c r="B22" s="553" t="s">
        <v>159</v>
      </c>
      <c r="C22" s="553"/>
      <c r="D22" s="553"/>
      <c r="E22" s="553"/>
      <c r="F22" s="553"/>
      <c r="G22" s="553"/>
      <c r="H22" s="562" t="s">
        <v>338</v>
      </c>
      <c r="I22" s="562"/>
    </row>
    <row r="23" spans="1:9" x14ac:dyDescent="0.25">
      <c r="A23" s="563"/>
      <c r="B23" s="563"/>
      <c r="C23" s="563"/>
      <c r="D23" s="563"/>
      <c r="E23" s="563"/>
      <c r="F23" s="563"/>
      <c r="G23" s="563"/>
      <c r="H23" s="563"/>
      <c r="I23" s="563"/>
    </row>
    <row r="24" spans="1:9" x14ac:dyDescent="0.25">
      <c r="A24" s="564" t="s">
        <v>157</v>
      </c>
      <c r="B24" s="564"/>
      <c r="C24" s="564"/>
      <c r="D24" s="564"/>
      <c r="E24" s="564"/>
      <c r="F24" s="564"/>
      <c r="G24" s="564"/>
      <c r="H24" s="564"/>
      <c r="I24" s="564"/>
    </row>
    <row r="25" spans="1:9" ht="13" x14ac:dyDescent="0.3">
      <c r="A25" s="567"/>
      <c r="B25" s="567"/>
      <c r="C25" s="567"/>
      <c r="D25" s="567"/>
      <c r="E25" s="567"/>
      <c r="F25" s="567"/>
      <c r="G25" s="567"/>
      <c r="H25" s="567"/>
      <c r="I25" s="567"/>
    </row>
    <row r="26" spans="1:9" ht="13" x14ac:dyDescent="0.25">
      <c r="A26" s="568" t="s">
        <v>156</v>
      </c>
      <c r="B26" s="568"/>
      <c r="C26" s="568"/>
      <c r="D26" s="568"/>
      <c r="E26" s="568"/>
      <c r="F26" s="568"/>
      <c r="G26" s="568"/>
      <c r="H26" s="568"/>
      <c r="I26" s="568"/>
    </row>
    <row r="27" spans="1:9" ht="14" x14ac:dyDescent="0.25">
      <c r="A27" s="63">
        <v>1</v>
      </c>
      <c r="B27" s="569" t="s">
        <v>155</v>
      </c>
      <c r="C27" s="569"/>
      <c r="D27" s="569"/>
      <c r="E27" s="569"/>
      <c r="F27" s="569"/>
      <c r="G27" s="569"/>
      <c r="H27" s="64" t="s">
        <v>62</v>
      </c>
      <c r="I27" s="63" t="s">
        <v>154</v>
      </c>
    </row>
    <row r="28" spans="1:9" ht="13" x14ac:dyDescent="0.25">
      <c r="A28" s="271" t="s">
        <v>15</v>
      </c>
      <c r="B28" s="553" t="s">
        <v>186</v>
      </c>
      <c r="C28" s="553"/>
      <c r="D28" s="553"/>
      <c r="E28" s="553"/>
      <c r="F28" s="553"/>
      <c r="G28" s="553"/>
      <c r="H28" s="553"/>
      <c r="I28" s="60">
        <v>773.2</v>
      </c>
    </row>
    <row r="29" spans="1:9" ht="13" x14ac:dyDescent="0.25">
      <c r="A29" s="271" t="s">
        <v>13</v>
      </c>
      <c r="B29" s="570" t="s">
        <v>232</v>
      </c>
      <c r="C29" s="570"/>
      <c r="D29" s="570"/>
      <c r="E29" s="570"/>
      <c r="F29" s="570"/>
      <c r="G29" s="570"/>
      <c r="H29" s="30"/>
      <c r="I29" s="60"/>
    </row>
    <row r="30" spans="1:9" ht="13" x14ac:dyDescent="0.25">
      <c r="A30" s="271" t="s">
        <v>12</v>
      </c>
      <c r="B30" s="571" t="s">
        <v>202</v>
      </c>
      <c r="C30" s="571"/>
      <c r="D30" s="571"/>
      <c r="E30" s="571"/>
      <c r="F30" s="571"/>
      <c r="G30" s="571"/>
      <c r="H30" s="61"/>
      <c r="I30" s="60"/>
    </row>
    <row r="31" spans="1:9" ht="13" x14ac:dyDescent="0.25">
      <c r="A31" s="271" t="s">
        <v>35</v>
      </c>
      <c r="B31" s="553" t="s">
        <v>150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271" t="s">
        <v>32</v>
      </c>
      <c r="B32" s="553" t="s">
        <v>149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271" t="s">
        <v>81</v>
      </c>
      <c r="B33" s="553" t="s">
        <v>148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271" t="s">
        <v>79</v>
      </c>
      <c r="B34" s="553" t="s">
        <v>147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271" t="s">
        <v>114</v>
      </c>
      <c r="B35" s="553" t="s">
        <v>145</v>
      </c>
      <c r="C35" s="553"/>
      <c r="D35" s="553"/>
      <c r="E35" s="553"/>
      <c r="F35" s="553"/>
      <c r="G35" s="553"/>
      <c r="H35" s="553"/>
      <c r="I35" s="60"/>
    </row>
    <row r="36" spans="1:9" ht="14" x14ac:dyDescent="0.25">
      <c r="A36" s="566" t="s">
        <v>144</v>
      </c>
      <c r="B36" s="566"/>
      <c r="C36" s="566"/>
      <c r="D36" s="566"/>
      <c r="E36" s="566"/>
      <c r="F36" s="566"/>
      <c r="G36" s="566"/>
      <c r="H36" s="566"/>
      <c r="I36" s="59">
        <f>SUM(I28:I35)</f>
        <v>773.2</v>
      </c>
    </row>
    <row r="37" spans="1:9" ht="13" x14ac:dyDescent="0.25">
      <c r="A37" s="560" t="s">
        <v>143</v>
      </c>
      <c r="B37" s="560"/>
      <c r="C37" s="560"/>
      <c r="D37" s="560"/>
      <c r="E37" s="560"/>
      <c r="F37" s="560"/>
      <c r="G37" s="560"/>
      <c r="H37" s="560"/>
      <c r="I37" s="560"/>
    </row>
    <row r="38" spans="1:9" ht="14" x14ac:dyDescent="0.25">
      <c r="A38" s="279">
        <v>2</v>
      </c>
      <c r="B38" s="554" t="s">
        <v>142</v>
      </c>
      <c r="C38" s="554"/>
      <c r="D38" s="554"/>
      <c r="E38" s="554"/>
      <c r="F38" s="554"/>
      <c r="G38" s="554"/>
      <c r="H38" s="554"/>
      <c r="I38" s="280" t="s">
        <v>16</v>
      </c>
    </row>
    <row r="39" spans="1:9" ht="13" x14ac:dyDescent="0.25">
      <c r="A39" s="272" t="s">
        <v>15</v>
      </c>
      <c r="B39" s="573"/>
      <c r="C39" s="573"/>
      <c r="D39" s="573"/>
      <c r="E39" s="573"/>
      <c r="F39" s="573"/>
      <c r="G39" s="573"/>
      <c r="H39" s="573"/>
      <c r="I39" s="25">
        <v>70.209999999999994</v>
      </c>
    </row>
    <row r="40" spans="1:9" ht="13" x14ac:dyDescent="0.25">
      <c r="A40" s="272"/>
      <c r="B40" s="572" t="s">
        <v>140</v>
      </c>
      <c r="C40" s="572"/>
      <c r="D40" s="572"/>
      <c r="E40" s="572"/>
      <c r="F40" s="572"/>
      <c r="G40" s="572"/>
      <c r="H40" s="57">
        <v>2.65</v>
      </c>
      <c r="I40" s="28" t="s">
        <v>49</v>
      </c>
    </row>
    <row r="41" spans="1:9" ht="13" x14ac:dyDescent="0.25">
      <c r="A41" s="272"/>
      <c r="B41" s="576" t="s">
        <v>336</v>
      </c>
      <c r="C41" s="576"/>
      <c r="D41" s="576"/>
      <c r="E41" s="576"/>
      <c r="F41" s="576"/>
      <c r="G41" s="576"/>
      <c r="H41" s="58"/>
      <c r="I41" s="28"/>
    </row>
    <row r="42" spans="1:9" ht="13" x14ac:dyDescent="0.25">
      <c r="A42" s="272" t="s">
        <v>13</v>
      </c>
      <c r="B42" s="573" t="s">
        <v>188</v>
      </c>
      <c r="C42" s="573"/>
      <c r="D42" s="573"/>
      <c r="E42" s="573"/>
      <c r="F42" s="573"/>
      <c r="G42" s="573"/>
      <c r="H42" s="573"/>
      <c r="I42" s="25">
        <v>115.72</v>
      </c>
    </row>
    <row r="43" spans="1:9" ht="13" x14ac:dyDescent="0.25">
      <c r="A43" s="272"/>
      <c r="B43" s="572" t="s">
        <v>256</v>
      </c>
      <c r="C43" s="572"/>
      <c r="D43" s="572"/>
      <c r="E43" s="572"/>
      <c r="F43" s="572"/>
      <c r="G43" s="572"/>
      <c r="H43" s="57">
        <v>5.39</v>
      </c>
      <c r="I43" s="28" t="s">
        <v>49</v>
      </c>
    </row>
    <row r="44" spans="1:9" ht="13" x14ac:dyDescent="0.25">
      <c r="A44" s="272" t="s">
        <v>12</v>
      </c>
      <c r="B44" s="573" t="s">
        <v>136</v>
      </c>
      <c r="C44" s="573"/>
      <c r="D44" s="573"/>
      <c r="E44" s="573"/>
      <c r="F44" s="573"/>
      <c r="G44" s="573"/>
      <c r="H44" s="573"/>
      <c r="I44" s="25">
        <v>5.93</v>
      </c>
    </row>
    <row r="45" spans="1:9" ht="13" x14ac:dyDescent="0.25">
      <c r="A45" s="272" t="s">
        <v>35</v>
      </c>
      <c r="B45" s="574" t="s">
        <v>271</v>
      </c>
      <c r="C45" s="574"/>
      <c r="D45" s="574"/>
      <c r="E45" s="574"/>
      <c r="F45" s="574"/>
      <c r="G45" s="574"/>
      <c r="H45" s="574"/>
      <c r="I45" s="20">
        <v>68.430000000000007</v>
      </c>
    </row>
    <row r="46" spans="1:9" ht="13" x14ac:dyDescent="0.25">
      <c r="A46" s="272" t="s">
        <v>32</v>
      </c>
      <c r="B46" s="574" t="s">
        <v>270</v>
      </c>
      <c r="C46" s="574"/>
      <c r="D46" s="574"/>
      <c r="E46" s="574"/>
      <c r="F46" s="574"/>
      <c r="G46" s="574"/>
      <c r="H46" s="574"/>
      <c r="I46" s="25">
        <v>3</v>
      </c>
    </row>
    <row r="47" spans="1:9" ht="13" x14ac:dyDescent="0.25">
      <c r="A47" s="272" t="s">
        <v>81</v>
      </c>
      <c r="B47" s="574" t="s">
        <v>261</v>
      </c>
      <c r="C47" s="574"/>
      <c r="D47" s="574"/>
      <c r="E47" s="574"/>
      <c r="F47" s="574"/>
      <c r="G47" s="574"/>
      <c r="H47" s="574"/>
      <c r="I47" s="20">
        <v>10</v>
      </c>
    </row>
    <row r="48" spans="1:9" ht="13" x14ac:dyDescent="0.25">
      <c r="A48" s="283"/>
      <c r="B48" s="575" t="s">
        <v>133</v>
      </c>
      <c r="C48" s="575"/>
      <c r="D48" s="575"/>
      <c r="E48" s="575"/>
      <c r="F48" s="575"/>
      <c r="G48" s="575"/>
      <c r="H48" s="575"/>
      <c r="I48" s="25">
        <f>SUM(I39:I47)</f>
        <v>273.29000000000002</v>
      </c>
    </row>
    <row r="49" spans="1:9" ht="13" x14ac:dyDescent="0.25">
      <c r="A49" s="560"/>
      <c r="B49" s="560"/>
      <c r="C49" s="560"/>
      <c r="D49" s="560"/>
      <c r="E49" s="560"/>
      <c r="F49" s="560"/>
      <c r="G49" s="560"/>
      <c r="H49" s="560"/>
      <c r="I49" s="560"/>
    </row>
    <row r="50" spans="1:9" ht="13" x14ac:dyDescent="0.25">
      <c r="A50" s="580" t="s">
        <v>132</v>
      </c>
      <c r="B50" s="580"/>
      <c r="C50" s="580"/>
      <c r="D50" s="580"/>
      <c r="E50" s="580"/>
      <c r="F50" s="580"/>
      <c r="G50" s="580"/>
      <c r="H50" s="580"/>
      <c r="I50" s="580"/>
    </row>
    <row r="51" spans="1:9" ht="13" x14ac:dyDescent="0.25">
      <c r="A51" s="580"/>
      <c r="B51" s="580"/>
      <c r="C51" s="580"/>
      <c r="D51" s="580"/>
      <c r="E51" s="580"/>
      <c r="F51" s="580"/>
      <c r="G51" s="580"/>
      <c r="H51" s="580"/>
      <c r="I51" s="580"/>
    </row>
    <row r="52" spans="1:9" ht="13" x14ac:dyDescent="0.25">
      <c r="A52" s="580" t="s">
        <v>131</v>
      </c>
      <c r="B52" s="580"/>
      <c r="C52" s="580"/>
      <c r="D52" s="580"/>
      <c r="E52" s="580"/>
      <c r="F52" s="580"/>
      <c r="G52" s="580"/>
      <c r="H52" s="580"/>
      <c r="I52" s="580"/>
    </row>
    <row r="53" spans="1:9" ht="14" x14ac:dyDescent="0.25">
      <c r="A53" s="279">
        <v>3</v>
      </c>
      <c r="B53" s="554" t="s">
        <v>130</v>
      </c>
      <c r="C53" s="554"/>
      <c r="D53" s="554"/>
      <c r="E53" s="554"/>
      <c r="F53" s="554"/>
      <c r="G53" s="554"/>
      <c r="H53" s="554"/>
      <c r="I53" s="279" t="s">
        <v>16</v>
      </c>
    </row>
    <row r="54" spans="1:9" ht="13" x14ac:dyDescent="0.25">
      <c r="A54" s="272" t="s">
        <v>15</v>
      </c>
      <c r="B54" s="553" t="s">
        <v>129</v>
      </c>
      <c r="C54" s="553"/>
      <c r="D54" s="553"/>
      <c r="E54" s="553"/>
      <c r="F54" s="553"/>
      <c r="G54" s="553"/>
      <c r="H54" s="553"/>
      <c r="I54" s="25">
        <v>30</v>
      </c>
    </row>
    <row r="55" spans="1:9" ht="13" x14ac:dyDescent="0.25">
      <c r="A55" s="272" t="s">
        <v>13</v>
      </c>
      <c r="B55" s="553" t="s">
        <v>128</v>
      </c>
      <c r="C55" s="553"/>
      <c r="D55" s="553"/>
      <c r="E55" s="553"/>
      <c r="F55" s="553"/>
      <c r="G55" s="553"/>
      <c r="H55" s="553"/>
      <c r="I55" s="20"/>
    </row>
    <row r="56" spans="1:9" ht="13" x14ac:dyDescent="0.25">
      <c r="A56" s="272" t="s">
        <v>12</v>
      </c>
      <c r="B56" s="577" t="s">
        <v>127</v>
      </c>
      <c r="C56" s="577"/>
      <c r="D56" s="577"/>
      <c r="E56" s="577"/>
      <c r="F56" s="577"/>
      <c r="G56" s="577"/>
      <c r="H56" s="577"/>
      <c r="I56" s="20"/>
    </row>
    <row r="57" spans="1:9" ht="13" x14ac:dyDescent="0.25">
      <c r="A57" s="272" t="s">
        <v>35</v>
      </c>
      <c r="B57" s="553" t="s">
        <v>65</v>
      </c>
      <c r="C57" s="553"/>
      <c r="D57" s="553"/>
      <c r="E57" s="553"/>
      <c r="F57" s="553"/>
      <c r="G57" s="553"/>
      <c r="H57" s="553"/>
      <c r="I57" s="20">
        <v>0</v>
      </c>
    </row>
    <row r="58" spans="1:9" ht="13" x14ac:dyDescent="0.25">
      <c r="A58" s="578" t="s">
        <v>125</v>
      </c>
      <c r="B58" s="578"/>
      <c r="C58" s="578"/>
      <c r="D58" s="578"/>
      <c r="E58" s="578"/>
      <c r="F58" s="578"/>
      <c r="G58" s="578"/>
      <c r="H58" s="578"/>
      <c r="I58" s="20">
        <f>SUM(I54:I57)</f>
        <v>30</v>
      </c>
    </row>
    <row r="59" spans="1:9" ht="18" x14ac:dyDescent="0.25">
      <c r="A59" s="579"/>
      <c r="B59" s="579"/>
      <c r="C59" s="579"/>
      <c r="D59" s="579"/>
      <c r="E59" s="579"/>
      <c r="F59" s="579"/>
      <c r="G59" s="579"/>
      <c r="H59" s="579"/>
      <c r="I59" s="579"/>
    </row>
    <row r="60" spans="1:9" x14ac:dyDescent="0.25">
      <c r="A60" s="564" t="s">
        <v>124</v>
      </c>
      <c r="B60" s="564"/>
      <c r="C60" s="564"/>
      <c r="D60" s="564"/>
      <c r="E60" s="564"/>
      <c r="F60" s="564"/>
      <c r="G60" s="564"/>
      <c r="H60" s="564"/>
      <c r="I60" s="564"/>
    </row>
    <row r="61" spans="1:9" ht="18" x14ac:dyDescent="0.25">
      <c r="A61" s="55"/>
      <c r="B61" s="54"/>
      <c r="C61" s="54"/>
      <c r="D61" s="54"/>
      <c r="E61" s="54"/>
      <c r="F61" s="54"/>
      <c r="G61" s="54"/>
      <c r="H61" s="54"/>
      <c r="I61" s="53"/>
    </row>
    <row r="62" spans="1:9" ht="13" x14ac:dyDescent="0.25">
      <c r="A62" s="568" t="s">
        <v>123</v>
      </c>
      <c r="B62" s="568"/>
      <c r="C62" s="568"/>
      <c r="D62" s="568"/>
      <c r="E62" s="568"/>
      <c r="F62" s="568"/>
      <c r="G62" s="568"/>
      <c r="H62" s="568"/>
      <c r="I62" s="568"/>
    </row>
    <row r="63" spans="1:9" ht="14" x14ac:dyDescent="0.25">
      <c r="A63" s="52" t="s">
        <v>76</v>
      </c>
      <c r="B63" s="554" t="s">
        <v>122</v>
      </c>
      <c r="C63" s="554"/>
      <c r="D63" s="554"/>
      <c r="E63" s="554"/>
      <c r="F63" s="554"/>
      <c r="G63" s="554"/>
      <c r="H63" s="280" t="s">
        <v>62</v>
      </c>
      <c r="I63" s="280" t="s">
        <v>16</v>
      </c>
    </row>
    <row r="64" spans="1:9" ht="13" x14ac:dyDescent="0.25">
      <c r="A64" s="50" t="s">
        <v>15</v>
      </c>
      <c r="B64" s="553" t="s">
        <v>121</v>
      </c>
      <c r="C64" s="553"/>
      <c r="D64" s="553"/>
      <c r="E64" s="553"/>
      <c r="F64" s="553"/>
      <c r="G64" s="553"/>
      <c r="H64" s="32">
        <v>0.2</v>
      </c>
      <c r="I64" s="49">
        <f>I36*20%</f>
        <v>154.64000000000001</v>
      </c>
    </row>
    <row r="65" spans="1:9" ht="13" x14ac:dyDescent="0.25">
      <c r="A65" s="50" t="s">
        <v>13</v>
      </c>
      <c r="B65" s="553" t="s">
        <v>120</v>
      </c>
      <c r="C65" s="553"/>
      <c r="D65" s="553"/>
      <c r="E65" s="553"/>
      <c r="F65" s="553"/>
      <c r="G65" s="553"/>
      <c r="H65" s="32">
        <v>1.4999999999999999E-2</v>
      </c>
      <c r="I65" s="49">
        <f>I36*1.5%</f>
        <v>11.598000000000001</v>
      </c>
    </row>
    <row r="66" spans="1:9" ht="13" x14ac:dyDescent="0.25">
      <c r="A66" s="50" t="s">
        <v>12</v>
      </c>
      <c r="B66" s="553" t="s">
        <v>119</v>
      </c>
      <c r="C66" s="553"/>
      <c r="D66" s="553"/>
      <c r="E66" s="553"/>
      <c r="F66" s="553"/>
      <c r="G66" s="553"/>
      <c r="H66" s="32">
        <v>0.01</v>
      </c>
      <c r="I66" s="49">
        <f>I36*1%</f>
        <v>7.7320000000000002</v>
      </c>
    </row>
    <row r="67" spans="1:9" ht="13" x14ac:dyDescent="0.25">
      <c r="A67" s="50" t="s">
        <v>35</v>
      </c>
      <c r="B67" s="553" t="s">
        <v>118</v>
      </c>
      <c r="C67" s="553"/>
      <c r="D67" s="553"/>
      <c r="E67" s="553"/>
      <c r="F67" s="553"/>
      <c r="G67" s="553"/>
      <c r="H67" s="32">
        <v>2E-3</v>
      </c>
      <c r="I67" s="49">
        <f>I36*0.2%</f>
        <v>1.5464000000000002</v>
      </c>
    </row>
    <row r="68" spans="1:9" ht="13" x14ac:dyDescent="0.25">
      <c r="A68" s="50" t="s">
        <v>32</v>
      </c>
      <c r="B68" s="553" t="s">
        <v>117</v>
      </c>
      <c r="C68" s="553"/>
      <c r="D68" s="553"/>
      <c r="E68" s="553"/>
      <c r="F68" s="553"/>
      <c r="G68" s="553"/>
      <c r="H68" s="32">
        <v>2.5000000000000001E-2</v>
      </c>
      <c r="I68" s="49">
        <f>I36*2.5%</f>
        <v>19.330000000000002</v>
      </c>
    </row>
    <row r="69" spans="1:9" ht="13" x14ac:dyDescent="0.25">
      <c r="A69" s="50" t="s">
        <v>81</v>
      </c>
      <c r="B69" s="553" t="s">
        <v>116</v>
      </c>
      <c r="C69" s="553"/>
      <c r="D69" s="553"/>
      <c r="E69" s="553"/>
      <c r="F69" s="553"/>
      <c r="G69" s="553"/>
      <c r="H69" s="32">
        <v>0.08</v>
      </c>
      <c r="I69" s="49">
        <f>I36*8%</f>
        <v>61.856000000000002</v>
      </c>
    </row>
    <row r="70" spans="1:9" ht="13" x14ac:dyDescent="0.25">
      <c r="A70" s="50" t="s">
        <v>79</v>
      </c>
      <c r="B70" s="553" t="s">
        <v>115</v>
      </c>
      <c r="C70" s="553"/>
      <c r="D70" s="553"/>
      <c r="E70" s="553"/>
      <c r="F70" s="553"/>
      <c r="G70" s="553"/>
      <c r="H70" s="32">
        <v>0.03</v>
      </c>
      <c r="I70" s="49">
        <f>I36*3%</f>
        <v>23.196000000000002</v>
      </c>
    </row>
    <row r="71" spans="1:9" ht="13" x14ac:dyDescent="0.25">
      <c r="A71" s="50" t="s">
        <v>114</v>
      </c>
      <c r="B71" s="553" t="s">
        <v>113</v>
      </c>
      <c r="C71" s="553"/>
      <c r="D71" s="553"/>
      <c r="E71" s="553"/>
      <c r="F71" s="553"/>
      <c r="G71" s="553"/>
      <c r="H71" s="32">
        <v>6.0000000000000001E-3</v>
      </c>
      <c r="I71" s="49">
        <f>I36*0.6%</f>
        <v>4.6392000000000007</v>
      </c>
    </row>
    <row r="72" spans="1:9" ht="13" x14ac:dyDescent="0.25">
      <c r="A72" s="578" t="s">
        <v>47</v>
      </c>
      <c r="B72" s="578"/>
      <c r="C72" s="578"/>
      <c r="D72" s="578"/>
      <c r="E72" s="578"/>
      <c r="F72" s="578"/>
      <c r="G72" s="578"/>
      <c r="H72" s="32">
        <f>SUM(H64:H71)</f>
        <v>0.3680000000000001</v>
      </c>
      <c r="I72" s="25">
        <f>SUM(I64:I71)</f>
        <v>284.53760000000011</v>
      </c>
    </row>
    <row r="73" spans="1:9" ht="13" x14ac:dyDescent="0.25">
      <c r="A73" s="282"/>
      <c r="B73" s="47"/>
      <c r="C73" s="47"/>
      <c r="D73" s="47"/>
      <c r="E73" s="47"/>
      <c r="F73" s="47"/>
      <c r="G73" s="47"/>
      <c r="H73" s="46"/>
      <c r="I73" s="45"/>
    </row>
    <row r="74" spans="1:9" ht="13" x14ac:dyDescent="0.25">
      <c r="A74" s="553" t="s">
        <v>112</v>
      </c>
      <c r="B74" s="553"/>
      <c r="C74" s="553"/>
      <c r="D74" s="553"/>
      <c r="E74" s="553"/>
      <c r="F74" s="553"/>
      <c r="G74" s="553"/>
      <c r="H74" s="553"/>
      <c r="I74" s="553"/>
    </row>
    <row r="75" spans="1:9" ht="13" x14ac:dyDescent="0.25">
      <c r="A75" s="560"/>
      <c r="B75" s="560"/>
      <c r="C75" s="560"/>
      <c r="D75" s="560"/>
      <c r="E75" s="560"/>
      <c r="F75" s="560"/>
      <c r="G75" s="560"/>
      <c r="H75" s="560"/>
      <c r="I75" s="560"/>
    </row>
    <row r="76" spans="1:9" ht="14" x14ac:dyDescent="0.25">
      <c r="A76" s="554" t="s">
        <v>111</v>
      </c>
      <c r="B76" s="554"/>
      <c r="C76" s="554"/>
      <c r="D76" s="554"/>
      <c r="E76" s="554"/>
      <c r="F76" s="554"/>
      <c r="G76" s="554"/>
      <c r="H76" s="554"/>
      <c r="I76" s="554"/>
    </row>
    <row r="77" spans="1:9" ht="14" x14ac:dyDescent="0.25">
      <c r="A77" s="279" t="s">
        <v>74</v>
      </c>
      <c r="B77" s="554" t="s">
        <v>110</v>
      </c>
      <c r="C77" s="554"/>
      <c r="D77" s="554"/>
      <c r="E77" s="554"/>
      <c r="F77" s="554"/>
      <c r="G77" s="554"/>
      <c r="H77" s="554"/>
      <c r="I77" s="279" t="s">
        <v>16</v>
      </c>
    </row>
    <row r="78" spans="1:9" ht="13" x14ac:dyDescent="0.25">
      <c r="A78" s="272" t="s">
        <v>15</v>
      </c>
      <c r="B78" s="553" t="s">
        <v>109</v>
      </c>
      <c r="C78" s="553"/>
      <c r="D78" s="553"/>
      <c r="E78" s="553"/>
      <c r="F78" s="553"/>
      <c r="G78" s="553"/>
      <c r="H78" s="553"/>
      <c r="I78" s="25">
        <f>I36*8.33%</f>
        <v>64.407560000000004</v>
      </c>
    </row>
    <row r="79" spans="1:9" ht="13" x14ac:dyDescent="0.25">
      <c r="A79" s="272" t="s">
        <v>13</v>
      </c>
      <c r="B79" s="553" t="s">
        <v>108</v>
      </c>
      <c r="C79" s="553"/>
      <c r="D79" s="553"/>
      <c r="E79" s="553"/>
      <c r="F79" s="553"/>
      <c r="G79" s="553"/>
      <c r="H79" s="553"/>
      <c r="I79" s="44">
        <f>I36*2.78%</f>
        <v>21.494959999999999</v>
      </c>
    </row>
    <row r="80" spans="1:9" ht="13" x14ac:dyDescent="0.25">
      <c r="A80" s="578" t="s">
        <v>80</v>
      </c>
      <c r="B80" s="578"/>
      <c r="C80" s="578"/>
      <c r="D80" s="578"/>
      <c r="E80" s="578"/>
      <c r="F80" s="578"/>
      <c r="G80" s="578"/>
      <c r="H80" s="578"/>
      <c r="I80" s="44">
        <f>SUM(I78:I79)</f>
        <v>85.90252000000001</v>
      </c>
    </row>
    <row r="81" spans="1:9" ht="13" x14ac:dyDescent="0.25">
      <c r="A81" s="272" t="s">
        <v>12</v>
      </c>
      <c r="B81" s="553" t="s">
        <v>107</v>
      </c>
      <c r="C81" s="553"/>
      <c r="D81" s="553"/>
      <c r="E81" s="553"/>
      <c r="F81" s="553"/>
      <c r="G81" s="553"/>
      <c r="H81" s="553"/>
      <c r="I81" s="278">
        <f>ROUND(H72*I80,2)</f>
        <v>31.61</v>
      </c>
    </row>
    <row r="82" spans="1:9" ht="13" x14ac:dyDescent="0.25">
      <c r="A82" s="578" t="s">
        <v>47</v>
      </c>
      <c r="B82" s="578"/>
      <c r="C82" s="578"/>
      <c r="D82" s="578"/>
      <c r="E82" s="578"/>
      <c r="F82" s="578"/>
      <c r="G82" s="578"/>
      <c r="H82" s="578"/>
      <c r="I82" s="44">
        <f>SUM(I80:I81)</f>
        <v>117.51252000000001</v>
      </c>
    </row>
    <row r="83" spans="1:9" ht="13" x14ac:dyDescent="0.25">
      <c r="A83" s="580"/>
      <c r="B83" s="580"/>
      <c r="C83" s="580"/>
      <c r="D83" s="580"/>
      <c r="E83" s="580"/>
      <c r="F83" s="580"/>
      <c r="G83" s="580"/>
      <c r="H83" s="580"/>
      <c r="I83" s="580"/>
    </row>
    <row r="84" spans="1:9" ht="14" x14ac:dyDescent="0.25">
      <c r="A84" s="554" t="s">
        <v>106</v>
      </c>
      <c r="B84" s="554"/>
      <c r="C84" s="554"/>
      <c r="D84" s="554"/>
      <c r="E84" s="554"/>
      <c r="F84" s="554"/>
      <c r="G84" s="554"/>
      <c r="H84" s="554"/>
      <c r="I84" s="554"/>
    </row>
    <row r="85" spans="1:9" ht="14" x14ac:dyDescent="0.25">
      <c r="A85" s="279" t="s">
        <v>72</v>
      </c>
      <c r="B85" s="581" t="s">
        <v>105</v>
      </c>
      <c r="C85" s="581"/>
      <c r="D85" s="581"/>
      <c r="E85" s="581"/>
      <c r="F85" s="581"/>
      <c r="G85" s="581"/>
      <c r="H85" s="581"/>
      <c r="I85" s="279" t="s">
        <v>16</v>
      </c>
    </row>
    <row r="86" spans="1:9" ht="13" x14ac:dyDescent="0.25">
      <c r="A86" s="272" t="s">
        <v>15</v>
      </c>
      <c r="B86" s="553" t="s">
        <v>105</v>
      </c>
      <c r="C86" s="553"/>
      <c r="D86" s="553"/>
      <c r="E86" s="553"/>
      <c r="F86" s="553"/>
      <c r="G86" s="553"/>
      <c r="H86" s="553"/>
      <c r="I86" s="71">
        <f xml:space="preserve"> I36*0.07%</f>
        <v>0.54124000000000017</v>
      </c>
    </row>
    <row r="87" spans="1:9" ht="13" x14ac:dyDescent="0.25">
      <c r="A87" s="272" t="s">
        <v>13</v>
      </c>
      <c r="B87" s="553" t="s">
        <v>103</v>
      </c>
      <c r="C87" s="553"/>
      <c r="D87" s="553"/>
      <c r="E87" s="553"/>
      <c r="F87" s="553"/>
      <c r="G87" s="553"/>
      <c r="H87" s="553"/>
      <c r="I87" s="25">
        <f>ROUND(H72*I86,2)</f>
        <v>0.2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25">
        <f>SUM(I86:I87)</f>
        <v>0.74124000000000012</v>
      </c>
    </row>
    <row r="89" spans="1:9" ht="14" x14ac:dyDescent="0.25">
      <c r="A89" s="581" t="s">
        <v>102</v>
      </c>
      <c r="B89" s="581"/>
      <c r="C89" s="581"/>
      <c r="D89" s="581"/>
      <c r="E89" s="581"/>
      <c r="F89" s="581"/>
      <c r="G89" s="581"/>
      <c r="H89" s="581"/>
      <c r="I89" s="581"/>
    </row>
    <row r="90" spans="1:9" ht="14" x14ac:dyDescent="0.25">
      <c r="A90" s="279" t="s">
        <v>70</v>
      </c>
      <c r="B90" s="581" t="s">
        <v>101</v>
      </c>
      <c r="C90" s="581"/>
      <c r="D90" s="581"/>
      <c r="E90" s="581"/>
      <c r="F90" s="581"/>
      <c r="G90" s="581"/>
      <c r="H90" s="581"/>
      <c r="I90" s="279" t="s">
        <v>16</v>
      </c>
    </row>
    <row r="91" spans="1:9" ht="13" x14ac:dyDescent="0.25">
      <c r="A91" s="272" t="s">
        <v>15</v>
      </c>
      <c r="B91" s="577" t="s">
        <v>100</v>
      </c>
      <c r="C91" s="577"/>
      <c r="D91" s="577"/>
      <c r="E91" s="577"/>
      <c r="F91" s="577"/>
      <c r="G91" s="577"/>
      <c r="H91" s="577"/>
      <c r="I91" s="72">
        <f>I36*0.42%</f>
        <v>3.2474400000000001</v>
      </c>
    </row>
    <row r="92" spans="1:9" ht="13" x14ac:dyDescent="0.25">
      <c r="A92" s="272" t="s">
        <v>13</v>
      </c>
      <c r="B92" s="577" t="s">
        <v>99</v>
      </c>
      <c r="C92" s="577"/>
      <c r="D92" s="577"/>
      <c r="E92" s="577"/>
      <c r="F92" s="577"/>
      <c r="G92" s="577"/>
      <c r="H92" s="577"/>
      <c r="I92" s="25">
        <f>I36*0.03%</f>
        <v>0.23196</v>
      </c>
    </row>
    <row r="93" spans="1:9" ht="13" x14ac:dyDescent="0.25">
      <c r="A93" s="272" t="s">
        <v>98</v>
      </c>
      <c r="B93" s="577" t="s">
        <v>97</v>
      </c>
      <c r="C93" s="577"/>
      <c r="D93" s="577"/>
      <c r="E93" s="577"/>
      <c r="F93" s="577"/>
      <c r="G93" s="577"/>
      <c r="H93" s="577"/>
      <c r="I93" s="25">
        <f>ROUND((0.08*0.4*0.05)*I36,2)</f>
        <v>1.24</v>
      </c>
    </row>
    <row r="94" spans="1:9" ht="13" x14ac:dyDescent="0.25">
      <c r="A94" s="272" t="s">
        <v>96</v>
      </c>
      <c r="B94" s="553" t="s">
        <v>95</v>
      </c>
      <c r="C94" s="553"/>
      <c r="D94" s="553"/>
      <c r="E94" s="553"/>
      <c r="F94" s="553"/>
      <c r="G94" s="553"/>
      <c r="H94" s="553"/>
      <c r="I94" s="71">
        <f>ROUND((1*0.08*0.1*0.05)*I36,2)</f>
        <v>0.31</v>
      </c>
    </row>
    <row r="95" spans="1:9" ht="13" x14ac:dyDescent="0.25">
      <c r="A95" s="272" t="s">
        <v>35</v>
      </c>
      <c r="B95" s="553" t="s">
        <v>190</v>
      </c>
      <c r="C95" s="553"/>
      <c r="D95" s="553"/>
      <c r="E95" s="553"/>
      <c r="F95" s="553"/>
      <c r="G95" s="553"/>
      <c r="H95" s="553"/>
      <c r="I95" s="25">
        <f xml:space="preserve"> I36*1.94%</f>
        <v>15.000080000000001</v>
      </c>
    </row>
    <row r="96" spans="1:9" ht="13" x14ac:dyDescent="0.25">
      <c r="A96" s="272" t="s">
        <v>32</v>
      </c>
      <c r="B96" s="577" t="s">
        <v>93</v>
      </c>
      <c r="C96" s="577"/>
      <c r="D96" s="577"/>
      <c r="E96" s="577"/>
      <c r="F96" s="577"/>
      <c r="G96" s="577"/>
      <c r="H96" s="577"/>
      <c r="I96" s="25">
        <f>I95*36.8%</f>
        <v>5.5200294400000001</v>
      </c>
    </row>
    <row r="97" spans="1:9" ht="13" x14ac:dyDescent="0.25">
      <c r="A97" s="272" t="s">
        <v>92</v>
      </c>
      <c r="B97" s="577" t="s">
        <v>91</v>
      </c>
      <c r="C97" s="577"/>
      <c r="D97" s="577"/>
      <c r="E97" s="577"/>
      <c r="F97" s="577"/>
      <c r="G97" s="577"/>
      <c r="H97" s="577"/>
      <c r="I97" s="25">
        <f>ROUND(1*0.08*0.4*I36,2)</f>
        <v>24.74</v>
      </c>
    </row>
    <row r="98" spans="1:9" ht="13" x14ac:dyDescent="0.25">
      <c r="A98" s="272" t="s">
        <v>90</v>
      </c>
      <c r="B98" s="553" t="s">
        <v>89</v>
      </c>
      <c r="C98" s="553"/>
      <c r="D98" s="553"/>
      <c r="E98" s="553"/>
      <c r="F98" s="553"/>
      <c r="G98" s="553"/>
      <c r="H98" s="553"/>
      <c r="I98" s="25">
        <f>ROUND(1*0.08*0.1*I36,2)</f>
        <v>6.19</v>
      </c>
    </row>
    <row r="99" spans="1:9" ht="13" x14ac:dyDescent="0.25">
      <c r="A99" s="578" t="s">
        <v>47</v>
      </c>
      <c r="B99" s="578"/>
      <c r="C99" s="578"/>
      <c r="D99" s="578"/>
      <c r="E99" s="578"/>
      <c r="F99" s="578"/>
      <c r="G99" s="578"/>
      <c r="H99" s="578"/>
      <c r="I99" s="25">
        <f>SUM(I91:I98)</f>
        <v>56.479509440000001</v>
      </c>
    </row>
    <row r="100" spans="1:9" ht="14" x14ac:dyDescent="0.25">
      <c r="A100" s="554" t="s">
        <v>88</v>
      </c>
      <c r="B100" s="554"/>
      <c r="C100" s="554"/>
      <c r="D100" s="554"/>
      <c r="E100" s="554"/>
      <c r="F100" s="554"/>
      <c r="G100" s="554"/>
      <c r="H100" s="554"/>
      <c r="I100" s="554"/>
    </row>
    <row r="101" spans="1:9" ht="14" x14ac:dyDescent="0.3">
      <c r="A101" s="41" t="s">
        <v>68</v>
      </c>
      <c r="B101" s="581" t="s">
        <v>87</v>
      </c>
      <c r="C101" s="581"/>
      <c r="D101" s="581"/>
      <c r="E101" s="581"/>
      <c r="F101" s="581"/>
      <c r="G101" s="581"/>
      <c r="H101" s="581"/>
      <c r="I101" s="41" t="s">
        <v>16</v>
      </c>
    </row>
    <row r="102" spans="1:9" ht="13" x14ac:dyDescent="0.3">
      <c r="A102" s="270" t="s">
        <v>15</v>
      </c>
      <c r="B102" s="577" t="s">
        <v>86</v>
      </c>
      <c r="C102" s="577"/>
      <c r="D102" s="577"/>
      <c r="E102" s="577"/>
      <c r="F102" s="577"/>
      <c r="G102" s="577"/>
      <c r="H102" s="577"/>
      <c r="I102" s="25">
        <f>I36*8.33%</f>
        <v>64.407560000000004</v>
      </c>
    </row>
    <row r="103" spans="1:9" ht="13" x14ac:dyDescent="0.3">
      <c r="A103" s="270" t="s">
        <v>13</v>
      </c>
      <c r="B103" s="577" t="s">
        <v>191</v>
      </c>
      <c r="C103" s="577"/>
      <c r="D103" s="577"/>
      <c r="E103" s="577"/>
      <c r="F103" s="577"/>
      <c r="G103" s="577"/>
      <c r="H103" s="577"/>
      <c r="I103" s="40">
        <f>I36*1%</f>
        <v>7.7320000000000002</v>
      </c>
    </row>
    <row r="104" spans="1:9" ht="13" x14ac:dyDescent="0.3">
      <c r="A104" s="270" t="s">
        <v>12</v>
      </c>
      <c r="B104" s="577" t="s">
        <v>180</v>
      </c>
      <c r="C104" s="577"/>
      <c r="D104" s="577"/>
      <c r="E104" s="577"/>
      <c r="F104" s="577"/>
      <c r="G104" s="577"/>
      <c r="H104" s="577"/>
      <c r="I104" s="40">
        <f>I36*0.02%</f>
        <v>0.15464000000000003</v>
      </c>
    </row>
    <row r="105" spans="1:9" ht="13" x14ac:dyDescent="0.3">
      <c r="A105" s="270" t="s">
        <v>35</v>
      </c>
      <c r="B105" s="577" t="s">
        <v>192</v>
      </c>
      <c r="C105" s="577"/>
      <c r="D105" s="577"/>
      <c r="E105" s="577"/>
      <c r="F105" s="577"/>
      <c r="G105" s="577"/>
      <c r="H105" s="577"/>
      <c r="I105" s="40">
        <f>I36*0.05%</f>
        <v>0.38660000000000005</v>
      </c>
    </row>
    <row r="106" spans="1:9" ht="13" x14ac:dyDescent="0.3">
      <c r="A106" s="270" t="s">
        <v>32</v>
      </c>
      <c r="B106" s="577" t="s">
        <v>193</v>
      </c>
      <c r="C106" s="577"/>
      <c r="D106" s="577"/>
      <c r="E106" s="577"/>
      <c r="F106" s="577"/>
      <c r="G106" s="577"/>
      <c r="H106" s="577"/>
      <c r="I106" s="37">
        <f>I36*0.28%</f>
        <v>2.1649600000000007</v>
      </c>
    </row>
    <row r="107" spans="1:9" ht="13" x14ac:dyDescent="0.3">
      <c r="A107" s="270" t="s">
        <v>81</v>
      </c>
      <c r="B107" s="577" t="s">
        <v>65</v>
      </c>
      <c r="C107" s="577"/>
      <c r="D107" s="577"/>
      <c r="E107" s="577"/>
      <c r="F107" s="577"/>
      <c r="G107" s="577"/>
      <c r="H107" s="577"/>
      <c r="I107" s="37"/>
    </row>
    <row r="108" spans="1:9" ht="13" x14ac:dyDescent="0.3">
      <c r="A108" s="578" t="s">
        <v>80</v>
      </c>
      <c r="B108" s="578"/>
      <c r="C108" s="578"/>
      <c r="D108" s="578"/>
      <c r="E108" s="578"/>
      <c r="F108" s="578"/>
      <c r="G108" s="578"/>
      <c r="H108" s="578"/>
      <c r="I108" s="37">
        <f>SUM(I102:I107)</f>
        <v>74.845760000000013</v>
      </c>
    </row>
    <row r="109" spans="1:9" ht="13" x14ac:dyDescent="0.3">
      <c r="A109" s="273" t="s">
        <v>79</v>
      </c>
      <c r="B109" s="577" t="s">
        <v>78</v>
      </c>
      <c r="C109" s="577"/>
      <c r="D109" s="577"/>
      <c r="E109" s="577"/>
      <c r="F109" s="577"/>
      <c r="G109" s="577"/>
      <c r="H109" s="577"/>
      <c r="I109" s="37">
        <f>ROUND(H72*I108,2)</f>
        <v>27.54</v>
      </c>
    </row>
    <row r="110" spans="1:9" ht="13" x14ac:dyDescent="0.25">
      <c r="A110" s="578" t="s">
        <v>47</v>
      </c>
      <c r="B110" s="578"/>
      <c r="C110" s="578"/>
      <c r="D110" s="578"/>
      <c r="E110" s="578"/>
      <c r="F110" s="578"/>
      <c r="G110" s="578"/>
      <c r="H110" s="578"/>
      <c r="I110" s="25">
        <f>SUM(I108:I109)</f>
        <v>102.38576</v>
      </c>
    </row>
    <row r="111" spans="1:9" ht="14" x14ac:dyDescent="0.25">
      <c r="A111" s="581" t="s">
        <v>77</v>
      </c>
      <c r="B111" s="581"/>
      <c r="C111" s="581"/>
      <c r="D111" s="581"/>
      <c r="E111" s="581"/>
      <c r="F111" s="581"/>
      <c r="G111" s="581"/>
      <c r="H111" s="581"/>
      <c r="I111" s="581"/>
    </row>
    <row r="112" spans="1:9" ht="14" x14ac:dyDescent="0.25">
      <c r="A112" s="279">
        <v>4</v>
      </c>
      <c r="B112" s="554" t="s">
        <v>34</v>
      </c>
      <c r="C112" s="554"/>
      <c r="D112" s="554"/>
      <c r="E112" s="554"/>
      <c r="F112" s="554"/>
      <c r="G112" s="554"/>
      <c r="H112" s="554"/>
      <c r="I112" s="279" t="s">
        <v>16</v>
      </c>
    </row>
    <row r="113" spans="1:9" ht="13" x14ac:dyDescent="0.25">
      <c r="A113" s="272" t="s">
        <v>76</v>
      </c>
      <c r="B113" s="553" t="s">
        <v>75</v>
      </c>
      <c r="C113" s="553"/>
      <c r="D113" s="553"/>
      <c r="E113" s="553"/>
      <c r="F113" s="553"/>
      <c r="G113" s="553"/>
      <c r="H113" s="553"/>
      <c r="I113" s="25">
        <f>I72</f>
        <v>284.53760000000011</v>
      </c>
    </row>
    <row r="114" spans="1:9" ht="13" x14ac:dyDescent="0.25">
      <c r="A114" s="272" t="s">
        <v>74</v>
      </c>
      <c r="B114" s="553" t="s">
        <v>73</v>
      </c>
      <c r="C114" s="553"/>
      <c r="D114" s="553"/>
      <c r="E114" s="553"/>
      <c r="F114" s="553"/>
      <c r="G114" s="553"/>
      <c r="H114" s="553"/>
      <c r="I114" s="25">
        <f>I82</f>
        <v>117.51252000000001</v>
      </c>
    </row>
    <row r="115" spans="1:9" ht="13" x14ac:dyDescent="0.25">
      <c r="A115" s="272" t="s">
        <v>72</v>
      </c>
      <c r="B115" s="553" t="s">
        <v>71</v>
      </c>
      <c r="C115" s="553"/>
      <c r="D115" s="553"/>
      <c r="E115" s="553"/>
      <c r="F115" s="553"/>
      <c r="G115" s="553"/>
      <c r="H115" s="553"/>
      <c r="I115" s="25">
        <f>I88</f>
        <v>0.74124000000000012</v>
      </c>
    </row>
    <row r="116" spans="1:9" ht="13" x14ac:dyDescent="0.25">
      <c r="A116" s="272" t="s">
        <v>70</v>
      </c>
      <c r="B116" s="553" t="s">
        <v>69</v>
      </c>
      <c r="C116" s="553"/>
      <c r="D116" s="553"/>
      <c r="E116" s="553"/>
      <c r="F116" s="553"/>
      <c r="G116" s="553"/>
      <c r="H116" s="553"/>
      <c r="I116" s="25">
        <f>I99</f>
        <v>56.479509440000001</v>
      </c>
    </row>
    <row r="117" spans="1:9" ht="13" x14ac:dyDescent="0.25">
      <c r="A117" s="272" t="s">
        <v>68</v>
      </c>
      <c r="B117" s="553" t="s">
        <v>67</v>
      </c>
      <c r="C117" s="553"/>
      <c r="D117" s="553"/>
      <c r="E117" s="553"/>
      <c r="F117" s="553"/>
      <c r="G117" s="553"/>
      <c r="H117" s="553"/>
      <c r="I117" s="25">
        <f>I110</f>
        <v>102.38576</v>
      </c>
    </row>
    <row r="118" spans="1:9" ht="13" x14ac:dyDescent="0.25">
      <c r="A118" s="272" t="s">
        <v>66</v>
      </c>
      <c r="B118" s="553" t="s">
        <v>65</v>
      </c>
      <c r="C118" s="553"/>
      <c r="D118" s="553"/>
      <c r="E118" s="553"/>
      <c r="F118" s="553"/>
      <c r="G118" s="553"/>
      <c r="H118" s="553"/>
      <c r="I118" s="25"/>
    </row>
    <row r="119" spans="1:9" ht="13" x14ac:dyDescent="0.25">
      <c r="A119" s="578" t="s">
        <v>47</v>
      </c>
      <c r="B119" s="578"/>
      <c r="C119" s="578"/>
      <c r="D119" s="578"/>
      <c r="E119" s="578"/>
      <c r="F119" s="578"/>
      <c r="G119" s="578"/>
      <c r="H119" s="578"/>
      <c r="I119" s="25">
        <f>SUM(I113:I118)</f>
        <v>561.65662944000019</v>
      </c>
    </row>
    <row r="120" spans="1:9" ht="13" x14ac:dyDescent="0.25">
      <c r="A120" s="560" t="s">
        <v>64</v>
      </c>
      <c r="B120" s="560"/>
      <c r="C120" s="560"/>
      <c r="D120" s="560"/>
      <c r="E120" s="560"/>
      <c r="F120" s="560"/>
      <c r="G120" s="560"/>
      <c r="H120" s="560"/>
      <c r="I120" s="560"/>
    </row>
    <row r="121" spans="1:9" ht="14" x14ac:dyDescent="0.25">
      <c r="A121" s="279">
        <v>5</v>
      </c>
      <c r="B121" s="581" t="s">
        <v>63</v>
      </c>
      <c r="C121" s="581"/>
      <c r="D121" s="581"/>
      <c r="E121" s="581"/>
      <c r="F121" s="581"/>
      <c r="G121" s="581"/>
      <c r="H121" s="279" t="s">
        <v>62</v>
      </c>
      <c r="I121" s="34" t="s">
        <v>16</v>
      </c>
    </row>
    <row r="122" spans="1:9" ht="13" x14ac:dyDescent="0.25">
      <c r="A122" s="624" t="s">
        <v>61</v>
      </c>
      <c r="B122" s="624"/>
      <c r="C122" s="624"/>
      <c r="D122" s="624"/>
      <c r="E122" s="624"/>
      <c r="F122" s="624"/>
      <c r="G122" s="624"/>
      <c r="H122" s="33" t="s">
        <v>49</v>
      </c>
      <c r="I122" s="23">
        <f>SUM(I36+I48+I58+I119)</f>
        <v>1638.1466294400002</v>
      </c>
    </row>
    <row r="123" spans="1:9" ht="13" x14ac:dyDescent="0.25">
      <c r="A123" s="272" t="s">
        <v>15</v>
      </c>
      <c r="B123" s="574" t="s">
        <v>60</v>
      </c>
      <c r="C123" s="622"/>
      <c r="D123" s="622"/>
      <c r="E123" s="622"/>
      <c r="F123" s="622"/>
      <c r="G123" s="623"/>
      <c r="H123" s="32">
        <v>4.9500000000000002E-2</v>
      </c>
      <c r="I123" s="25">
        <v>101.61</v>
      </c>
    </row>
    <row r="124" spans="1:9" ht="13" x14ac:dyDescent="0.25">
      <c r="A124" s="624" t="s">
        <v>59</v>
      </c>
      <c r="B124" s="624"/>
      <c r="C124" s="624"/>
      <c r="D124" s="624"/>
      <c r="E124" s="624"/>
      <c r="F124" s="624"/>
      <c r="G124" s="624"/>
      <c r="H124" s="31" t="s">
        <v>49</v>
      </c>
      <c r="I124" s="23">
        <f>SUM(I36+I48+I58+I119+I123)</f>
        <v>1739.7566294400001</v>
      </c>
    </row>
    <row r="125" spans="1:9" ht="13" x14ac:dyDescent="0.25">
      <c r="A125" s="272" t="s">
        <v>13</v>
      </c>
      <c r="B125" s="574" t="s">
        <v>58</v>
      </c>
      <c r="C125" s="622"/>
      <c r="D125" s="622"/>
      <c r="E125" s="622"/>
      <c r="F125" s="622"/>
      <c r="G125" s="623"/>
      <c r="H125" s="32">
        <v>2.5499999999999998E-2</v>
      </c>
      <c r="I125" s="25">
        <v>54.4</v>
      </c>
    </row>
    <row r="126" spans="1:9" ht="13" x14ac:dyDescent="0.25">
      <c r="A126" s="624" t="s">
        <v>57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SUM(I36+I48+I58+I119+I123+I125)</f>
        <v>1794.1566294400002</v>
      </c>
    </row>
    <row r="127" spans="1:9" ht="13" x14ac:dyDescent="0.25">
      <c r="A127" s="272" t="s">
        <v>12</v>
      </c>
      <c r="B127" s="577" t="s">
        <v>56</v>
      </c>
      <c r="C127" s="577"/>
      <c r="D127" s="577"/>
      <c r="E127" s="577"/>
      <c r="F127" s="577"/>
      <c r="G127" s="577"/>
      <c r="H127" s="30" t="s">
        <v>49</v>
      </c>
      <c r="I127" s="28"/>
    </row>
    <row r="128" spans="1:9" ht="13" x14ac:dyDescent="0.25">
      <c r="A128" s="272"/>
      <c r="B128" s="577" t="s">
        <v>55</v>
      </c>
      <c r="C128" s="577"/>
      <c r="D128" s="577"/>
      <c r="E128" s="577"/>
      <c r="F128" s="577"/>
      <c r="G128" s="577"/>
      <c r="H128" s="30" t="s">
        <v>49</v>
      </c>
      <c r="I128" s="28" t="s">
        <v>49</v>
      </c>
    </row>
    <row r="129" spans="1:9" ht="13" x14ac:dyDescent="0.25">
      <c r="A129" s="272"/>
      <c r="B129" s="625" t="s">
        <v>263</v>
      </c>
      <c r="C129" s="583"/>
      <c r="D129" s="583"/>
      <c r="E129" s="583"/>
      <c r="F129" s="583"/>
      <c r="G129" s="583"/>
      <c r="H129" s="26">
        <v>0.03</v>
      </c>
      <c r="I129" s="25">
        <f>I152*H129</f>
        <v>72.499799999999993</v>
      </c>
    </row>
    <row r="130" spans="1:9" ht="13" x14ac:dyDescent="0.25">
      <c r="A130" s="272"/>
      <c r="B130" s="625" t="s">
        <v>264</v>
      </c>
      <c r="C130" s="583"/>
      <c r="D130" s="583"/>
      <c r="E130" s="583"/>
      <c r="F130" s="583"/>
      <c r="G130" s="583"/>
      <c r="H130" s="26">
        <v>6.4999999999999997E-3</v>
      </c>
      <c r="I130" s="25">
        <f>I152*H130</f>
        <v>15.708289999999998</v>
      </c>
    </row>
    <row r="131" spans="1:9" ht="13" x14ac:dyDescent="0.25">
      <c r="A131" s="272"/>
      <c r="B131" s="582" t="s">
        <v>265</v>
      </c>
      <c r="C131" s="582"/>
      <c r="D131" s="582"/>
      <c r="E131" s="582"/>
      <c r="F131" s="582"/>
      <c r="G131" s="582"/>
      <c r="H131" s="29"/>
      <c r="I131" s="28"/>
    </row>
    <row r="132" spans="1:9" ht="13" x14ac:dyDescent="0.25">
      <c r="A132" s="272"/>
      <c r="B132" s="584" t="s">
        <v>51</v>
      </c>
      <c r="C132" s="584"/>
      <c r="D132" s="584"/>
      <c r="E132" s="584"/>
      <c r="F132" s="584"/>
      <c r="G132" s="584"/>
      <c r="H132" s="29" t="s">
        <v>49</v>
      </c>
      <c r="I132" s="28" t="s">
        <v>49</v>
      </c>
    </row>
    <row r="133" spans="1:9" ht="13" x14ac:dyDescent="0.25">
      <c r="A133" s="272"/>
      <c r="B133" s="573" t="s">
        <v>50</v>
      </c>
      <c r="C133" s="573"/>
      <c r="D133" s="573"/>
      <c r="E133" s="573"/>
      <c r="F133" s="573"/>
      <c r="G133" s="573"/>
      <c r="H133" s="29" t="s">
        <v>49</v>
      </c>
      <c r="I133" s="28" t="s">
        <v>49</v>
      </c>
    </row>
    <row r="134" spans="1:9" ht="13" x14ac:dyDescent="0.25">
      <c r="A134" s="272"/>
      <c r="B134" s="625" t="s">
        <v>228</v>
      </c>
      <c r="C134" s="583"/>
      <c r="D134" s="583"/>
      <c r="E134" s="583"/>
      <c r="F134" s="583"/>
      <c r="G134" s="583"/>
      <c r="H134" s="26">
        <v>0.05</v>
      </c>
      <c r="I134" s="25">
        <f>I152*H134</f>
        <v>120.833</v>
      </c>
    </row>
    <row r="135" spans="1:9" ht="13" x14ac:dyDescent="0.25">
      <c r="A135" s="578" t="s">
        <v>248</v>
      </c>
      <c r="B135" s="578"/>
      <c r="C135" s="578"/>
      <c r="D135" s="578"/>
      <c r="E135" s="578"/>
      <c r="F135" s="578"/>
      <c r="G135" s="578"/>
      <c r="H135" s="578"/>
      <c r="I135" s="25">
        <f>I137+I123+I125</f>
        <v>365.05108999999999</v>
      </c>
    </row>
    <row r="136" spans="1:9" ht="13" x14ac:dyDescent="0.25">
      <c r="A136" s="578"/>
      <c r="B136" s="578"/>
      <c r="C136" s="578"/>
      <c r="D136" s="578"/>
      <c r="E136" s="578"/>
      <c r="F136" s="578"/>
      <c r="G136" s="578"/>
      <c r="H136" s="578"/>
      <c r="I136" s="578"/>
    </row>
    <row r="137" spans="1:9" ht="13" x14ac:dyDescent="0.25">
      <c r="A137" s="589" t="s">
        <v>46</v>
      </c>
      <c r="B137" s="589"/>
      <c r="C137" s="589"/>
      <c r="D137" s="589"/>
      <c r="E137" s="589"/>
      <c r="F137" s="589"/>
      <c r="G137" s="589"/>
      <c r="H137" s="24">
        <f>SUM(H129:H134)</f>
        <v>8.6499999999999994E-2</v>
      </c>
      <c r="I137" s="23">
        <f>SUM(I129:I134)</f>
        <v>209.04109</v>
      </c>
    </row>
    <row r="138" spans="1:9" x14ac:dyDescent="0.25">
      <c r="A138" s="590" t="s">
        <v>45</v>
      </c>
      <c r="B138" s="590"/>
      <c r="C138" s="591" t="s">
        <v>44</v>
      </c>
      <c r="D138" s="591"/>
      <c r="E138" s="591"/>
      <c r="F138" s="591"/>
      <c r="G138" s="591"/>
      <c r="H138" s="591"/>
      <c r="I138" s="591"/>
    </row>
    <row r="139" spans="1:9" x14ac:dyDescent="0.25">
      <c r="A139" s="590"/>
      <c r="B139" s="590"/>
      <c r="C139" s="592" t="s">
        <v>43</v>
      </c>
      <c r="D139" s="592"/>
      <c r="E139" s="592"/>
      <c r="F139" s="592"/>
      <c r="G139" s="592"/>
      <c r="H139" s="592"/>
      <c r="I139" s="592"/>
    </row>
    <row r="140" spans="1:9" x14ac:dyDescent="0.25">
      <c r="A140" s="590"/>
      <c r="B140" s="590"/>
      <c r="C140" s="593" t="s">
        <v>42</v>
      </c>
      <c r="D140" s="593"/>
      <c r="E140" s="593"/>
      <c r="F140" s="593"/>
      <c r="G140" s="593"/>
      <c r="H140" s="593"/>
      <c r="I140" s="593"/>
    </row>
    <row r="141" spans="1:9" x14ac:dyDescent="0.25">
      <c r="A141" s="585"/>
      <c r="B141" s="585"/>
      <c r="C141" s="585"/>
      <c r="D141" s="585"/>
      <c r="E141" s="585"/>
      <c r="F141" s="585"/>
      <c r="G141" s="585"/>
      <c r="H141" s="585"/>
      <c r="I141" s="585"/>
    </row>
    <row r="142" spans="1:9" ht="13" x14ac:dyDescent="0.25">
      <c r="A142" s="553" t="s">
        <v>41</v>
      </c>
      <c r="B142" s="553"/>
      <c r="C142" s="553"/>
      <c r="D142" s="553"/>
      <c r="E142" s="553"/>
      <c r="F142" s="553"/>
      <c r="G142" s="553"/>
      <c r="H142" s="553"/>
      <c r="I142" s="553"/>
    </row>
    <row r="143" spans="1:9" ht="13" x14ac:dyDescent="0.25">
      <c r="A143" s="578"/>
      <c r="B143" s="578"/>
      <c r="C143" s="578"/>
      <c r="D143" s="578"/>
      <c r="E143" s="578"/>
      <c r="F143" s="578"/>
      <c r="G143" s="578"/>
      <c r="H143" s="578"/>
      <c r="I143" s="578"/>
    </row>
    <row r="144" spans="1:9" ht="15.5" x14ac:dyDescent="0.25">
      <c r="A144" s="586" t="s">
        <v>40</v>
      </c>
      <c r="B144" s="586"/>
      <c r="C144" s="586"/>
      <c r="D144" s="586"/>
      <c r="E144" s="586"/>
      <c r="F144" s="586"/>
      <c r="G144" s="586"/>
      <c r="H144" s="586"/>
      <c r="I144" s="586"/>
    </row>
    <row r="145" spans="1:9" ht="14" x14ac:dyDescent="0.25">
      <c r="A145" s="587" t="s">
        <v>39</v>
      </c>
      <c r="B145" s="587"/>
      <c r="C145" s="587"/>
      <c r="D145" s="587"/>
      <c r="E145" s="587"/>
      <c r="F145" s="587"/>
      <c r="G145" s="587"/>
      <c r="H145" s="587"/>
      <c r="I145" s="271" t="s">
        <v>16</v>
      </c>
    </row>
    <row r="146" spans="1:9" ht="13" x14ac:dyDescent="0.25">
      <c r="A146" s="275" t="s">
        <v>15</v>
      </c>
      <c r="B146" s="588" t="s">
        <v>38</v>
      </c>
      <c r="C146" s="588"/>
      <c r="D146" s="588"/>
      <c r="E146" s="588"/>
      <c r="F146" s="588"/>
      <c r="G146" s="588"/>
      <c r="H146" s="588"/>
      <c r="I146" s="20">
        <f>I36</f>
        <v>773.2</v>
      </c>
    </row>
    <row r="147" spans="1:9" ht="13" x14ac:dyDescent="0.25">
      <c r="A147" s="275" t="s">
        <v>13</v>
      </c>
      <c r="B147" s="588" t="s">
        <v>37</v>
      </c>
      <c r="C147" s="588"/>
      <c r="D147" s="588"/>
      <c r="E147" s="588"/>
      <c r="F147" s="588"/>
      <c r="G147" s="588"/>
      <c r="H147" s="588"/>
      <c r="I147" s="20">
        <f>I48</f>
        <v>273.29000000000002</v>
      </c>
    </row>
    <row r="148" spans="1:9" ht="13" x14ac:dyDescent="0.25">
      <c r="A148" s="275" t="s">
        <v>12</v>
      </c>
      <c r="B148" s="588" t="s">
        <v>36</v>
      </c>
      <c r="C148" s="588"/>
      <c r="D148" s="588"/>
      <c r="E148" s="588"/>
      <c r="F148" s="588"/>
      <c r="G148" s="588"/>
      <c r="H148" s="588"/>
      <c r="I148" s="20">
        <f>I58</f>
        <v>30</v>
      </c>
    </row>
    <row r="149" spans="1:9" ht="13" x14ac:dyDescent="0.25">
      <c r="A149" s="275" t="s">
        <v>35</v>
      </c>
      <c r="B149" s="588" t="s">
        <v>34</v>
      </c>
      <c r="C149" s="588"/>
      <c r="D149" s="588"/>
      <c r="E149" s="588"/>
      <c r="F149" s="588"/>
      <c r="G149" s="588"/>
      <c r="H149" s="588"/>
      <c r="I149" s="20">
        <f>I119</f>
        <v>561.65662944000019</v>
      </c>
    </row>
    <row r="150" spans="1:9" ht="13" x14ac:dyDescent="0.25">
      <c r="A150" s="598" t="s">
        <v>33</v>
      </c>
      <c r="B150" s="598"/>
      <c r="C150" s="598"/>
      <c r="D150" s="598"/>
      <c r="E150" s="598"/>
      <c r="F150" s="598"/>
      <c r="G150" s="598"/>
      <c r="H150" s="598"/>
      <c r="I150" s="20">
        <f>SUM(I146:I149)</f>
        <v>1638.1466294400002</v>
      </c>
    </row>
    <row r="151" spans="1:9" ht="13" x14ac:dyDescent="0.25">
      <c r="A151" s="21" t="s">
        <v>32</v>
      </c>
      <c r="B151" s="588" t="s">
        <v>31</v>
      </c>
      <c r="C151" s="588"/>
      <c r="D151" s="588"/>
      <c r="E151" s="588"/>
      <c r="F151" s="588"/>
      <c r="G151" s="588"/>
      <c r="H151" s="588"/>
      <c r="I151" s="20">
        <f>I135</f>
        <v>365.05108999999999</v>
      </c>
    </row>
    <row r="152" spans="1:9" ht="13" x14ac:dyDescent="0.25">
      <c r="A152" s="598" t="s">
        <v>30</v>
      </c>
      <c r="B152" s="598"/>
      <c r="C152" s="598"/>
      <c r="D152" s="598"/>
      <c r="E152" s="598"/>
      <c r="F152" s="598"/>
      <c r="G152" s="598"/>
      <c r="H152" s="598"/>
      <c r="I152" s="20">
        <v>2416.66</v>
      </c>
    </row>
    <row r="153" spans="1:9" ht="14.5" x14ac:dyDescent="0.25">
      <c r="A153" s="594" t="s">
        <v>29</v>
      </c>
      <c r="B153" s="594"/>
      <c r="C153" s="594"/>
      <c r="D153" s="594"/>
      <c r="E153" s="594"/>
      <c r="F153" s="594"/>
      <c r="G153" s="594"/>
      <c r="H153" s="594"/>
      <c r="I153" s="594"/>
    </row>
    <row r="154" spans="1:9" ht="15.5" x14ac:dyDescent="0.25">
      <c r="A154" s="586" t="s">
        <v>28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69" x14ac:dyDescent="0.25">
      <c r="A155" s="595" t="s">
        <v>27</v>
      </c>
      <c r="B155" s="595"/>
      <c r="C155" s="580" t="s">
        <v>26</v>
      </c>
      <c r="D155" s="580"/>
      <c r="E155" s="19" t="s">
        <v>25</v>
      </c>
      <c r="F155" s="580" t="s">
        <v>24</v>
      </c>
      <c r="G155" s="580"/>
      <c r="H155" s="271" t="s">
        <v>23</v>
      </c>
      <c r="I155" s="271" t="s">
        <v>22</v>
      </c>
    </row>
    <row r="156" spans="1:9" x14ac:dyDescent="0.25">
      <c r="A156" s="621" t="s">
        <v>241</v>
      </c>
      <c r="B156" s="596"/>
      <c r="C156" s="619">
        <v>2416.66</v>
      </c>
      <c r="D156" s="597"/>
      <c r="E156" s="18">
        <v>1</v>
      </c>
      <c r="F156" s="619">
        <v>2416.66</v>
      </c>
      <c r="G156" s="597"/>
      <c r="H156" s="16">
        <v>1</v>
      </c>
      <c r="I156" s="276">
        <v>2416.66</v>
      </c>
    </row>
    <row r="157" spans="1:9" ht="13" x14ac:dyDescent="0.25">
      <c r="A157" s="603" t="s">
        <v>20</v>
      </c>
      <c r="B157" s="603"/>
      <c r="C157" s="603"/>
      <c r="D157" s="603"/>
      <c r="E157" s="603"/>
      <c r="F157" s="603"/>
      <c r="G157" s="603"/>
      <c r="H157" s="603"/>
      <c r="I157" s="276">
        <v>2416.66</v>
      </c>
    </row>
    <row r="158" spans="1:9" ht="15.5" x14ac:dyDescent="0.25">
      <c r="A158" s="586" t="s">
        <v>19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15.5" x14ac:dyDescent="0.25">
      <c r="A159" s="586" t="s">
        <v>18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13" x14ac:dyDescent="0.25">
      <c r="A160" s="580" t="s">
        <v>17</v>
      </c>
      <c r="B160" s="580"/>
      <c r="C160" s="580"/>
      <c r="D160" s="580"/>
      <c r="E160" s="580"/>
      <c r="F160" s="580"/>
      <c r="G160" s="580"/>
      <c r="H160" s="580"/>
      <c r="I160" s="271" t="s">
        <v>16</v>
      </c>
    </row>
    <row r="161" spans="1:9" x14ac:dyDescent="0.25">
      <c r="A161" s="274" t="s">
        <v>15</v>
      </c>
      <c r="B161" s="583" t="s">
        <v>14</v>
      </c>
      <c r="C161" s="583"/>
      <c r="D161" s="583"/>
      <c r="E161" s="583"/>
      <c r="F161" s="583"/>
      <c r="G161" s="583"/>
      <c r="H161" s="583"/>
      <c r="I161" s="16"/>
    </row>
    <row r="162" spans="1:9" x14ac:dyDescent="0.25">
      <c r="A162" s="274" t="s">
        <v>13</v>
      </c>
      <c r="B162" s="583" t="s">
        <v>9</v>
      </c>
      <c r="C162" s="583"/>
      <c r="D162" s="583"/>
      <c r="E162" s="583"/>
      <c r="F162" s="583"/>
      <c r="G162" s="583"/>
      <c r="H162" s="583"/>
      <c r="I162" s="276">
        <v>2416.66</v>
      </c>
    </row>
    <row r="163" spans="1:9" x14ac:dyDescent="0.25">
      <c r="A163" s="274" t="s">
        <v>12</v>
      </c>
      <c r="B163" s="583" t="s">
        <v>11</v>
      </c>
      <c r="C163" s="583"/>
      <c r="D163" s="583"/>
      <c r="E163" s="583"/>
      <c r="F163" s="583"/>
      <c r="G163" s="583"/>
      <c r="H163" s="583"/>
      <c r="I163" s="276"/>
    </row>
    <row r="164" spans="1:9" x14ac:dyDescent="0.25">
      <c r="A164" s="599"/>
      <c r="B164" s="599"/>
      <c r="C164" s="599"/>
      <c r="D164" s="599"/>
      <c r="E164" s="599"/>
      <c r="F164" s="599"/>
      <c r="G164" s="599"/>
      <c r="H164" s="599"/>
      <c r="I164" s="599"/>
    </row>
    <row r="165" spans="1:9" x14ac:dyDescent="0.25">
      <c r="A165" s="596" t="s">
        <v>10</v>
      </c>
      <c r="B165" s="596"/>
      <c r="C165" s="596"/>
      <c r="D165" s="596"/>
      <c r="E165" s="596"/>
      <c r="F165" s="596"/>
      <c r="G165" s="596"/>
      <c r="H165" s="596"/>
      <c r="I165" s="596"/>
    </row>
    <row r="166" spans="1:9" ht="13" x14ac:dyDescent="0.3">
      <c r="A166" s="13"/>
      <c r="B166" s="13"/>
      <c r="C166" s="13"/>
      <c r="D166" s="13"/>
      <c r="E166" s="13"/>
      <c r="F166" s="13"/>
      <c r="G166" s="13"/>
      <c r="H166" s="12"/>
      <c r="I166" s="12"/>
    </row>
    <row r="167" spans="1:9" ht="13" x14ac:dyDescent="0.3">
      <c r="A167" s="600"/>
      <c r="B167" s="600"/>
      <c r="C167" s="600"/>
      <c r="D167" s="600"/>
      <c r="E167" s="600"/>
      <c r="F167" s="600"/>
      <c r="G167" s="600"/>
      <c r="H167" s="600"/>
      <c r="I167" s="600"/>
    </row>
    <row r="168" spans="1:9" ht="18" x14ac:dyDescent="0.25">
      <c r="A168" s="601" t="s">
        <v>9</v>
      </c>
      <c r="B168" s="601"/>
      <c r="C168" s="601"/>
      <c r="D168" s="601"/>
      <c r="E168" s="601"/>
      <c r="F168" s="601"/>
      <c r="G168" s="602">
        <v>2416.66</v>
      </c>
      <c r="H168" s="602"/>
      <c r="I168" s="602"/>
    </row>
    <row r="169" spans="1:9" ht="18" x14ac:dyDescent="0.4">
      <c r="A169" s="607"/>
      <c r="B169" s="607"/>
      <c r="C169" s="607"/>
      <c r="D169" s="607"/>
      <c r="E169" s="607"/>
      <c r="F169" s="607"/>
      <c r="G169" s="607"/>
      <c r="H169" s="607"/>
      <c r="I169" s="607"/>
    </row>
    <row r="170" spans="1:9" ht="18" x14ac:dyDescent="0.25">
      <c r="A170" s="601" t="s">
        <v>8</v>
      </c>
      <c r="B170" s="601"/>
      <c r="C170" s="601"/>
      <c r="D170" s="601"/>
      <c r="E170" s="601"/>
      <c r="F170" s="601"/>
      <c r="G170" s="608">
        <v>12</v>
      </c>
      <c r="H170" s="608"/>
      <c r="I170" s="608"/>
    </row>
    <row r="171" spans="1:9" ht="18" x14ac:dyDescent="0.25">
      <c r="A171" s="609"/>
      <c r="B171" s="609"/>
      <c r="C171" s="609"/>
      <c r="D171" s="609"/>
      <c r="E171" s="609"/>
      <c r="F171" s="609"/>
      <c r="G171" s="609"/>
      <c r="H171" s="609"/>
      <c r="I171" s="609"/>
    </row>
    <row r="172" spans="1:9" ht="18" x14ac:dyDescent="0.25">
      <c r="A172" s="610" t="s">
        <v>7</v>
      </c>
      <c r="B172" s="610"/>
      <c r="C172" s="610"/>
      <c r="D172" s="610"/>
      <c r="E172" s="610"/>
      <c r="F172" s="610"/>
      <c r="G172" s="611">
        <v>29000</v>
      </c>
      <c r="H172" s="611"/>
      <c r="I172" s="611"/>
    </row>
  </sheetData>
  <mergeCells count="182">
    <mergeCell ref="A169:I169"/>
    <mergeCell ref="A170:F170"/>
    <mergeCell ref="G170:I170"/>
    <mergeCell ref="A171:I171"/>
    <mergeCell ref="A172:F172"/>
    <mergeCell ref="G172:I172"/>
    <mergeCell ref="B163:H163"/>
    <mergeCell ref="A164:I164"/>
    <mergeCell ref="A165:I165"/>
    <mergeCell ref="A167:I167"/>
    <mergeCell ref="A168:F168"/>
    <mergeCell ref="G168:I168"/>
    <mergeCell ref="A157:H157"/>
    <mergeCell ref="A158:I158"/>
    <mergeCell ref="A159:I159"/>
    <mergeCell ref="A160:H160"/>
    <mergeCell ref="B161:H161"/>
    <mergeCell ref="B162:H162"/>
    <mergeCell ref="A154:I154"/>
    <mergeCell ref="A155:B155"/>
    <mergeCell ref="C155:D155"/>
    <mergeCell ref="F155:G155"/>
    <mergeCell ref="A156:B156"/>
    <mergeCell ref="C156:D156"/>
    <mergeCell ref="F156:G156"/>
    <mergeCell ref="B148:H148"/>
    <mergeCell ref="B149:H149"/>
    <mergeCell ref="A150:H150"/>
    <mergeCell ref="B151:H151"/>
    <mergeCell ref="A152:H152"/>
    <mergeCell ref="A153:I153"/>
    <mergeCell ref="A142:I142"/>
    <mergeCell ref="A143:I143"/>
    <mergeCell ref="A144:I144"/>
    <mergeCell ref="A145:H145"/>
    <mergeCell ref="B146:H146"/>
    <mergeCell ref="B147:H147"/>
    <mergeCell ref="A137:G137"/>
    <mergeCell ref="A138:B140"/>
    <mergeCell ref="C138:I138"/>
    <mergeCell ref="C139:I139"/>
    <mergeCell ref="C140:I140"/>
    <mergeCell ref="A141:I141"/>
    <mergeCell ref="B131:G131"/>
    <mergeCell ref="B132:G132"/>
    <mergeCell ref="B133:G133"/>
    <mergeCell ref="B134:G134"/>
    <mergeCell ref="A135:H135"/>
    <mergeCell ref="A136:I136"/>
    <mergeCell ref="B125:G125"/>
    <mergeCell ref="A126:G126"/>
    <mergeCell ref="B127:G127"/>
    <mergeCell ref="B128:G128"/>
    <mergeCell ref="B129:G129"/>
    <mergeCell ref="B130:G130"/>
    <mergeCell ref="A119:H119"/>
    <mergeCell ref="A120:I120"/>
    <mergeCell ref="B121:G121"/>
    <mergeCell ref="A122:G122"/>
    <mergeCell ref="B123:G123"/>
    <mergeCell ref="A124:G124"/>
    <mergeCell ref="B113:H113"/>
    <mergeCell ref="B114:H114"/>
    <mergeCell ref="B115:H115"/>
    <mergeCell ref="B116:H116"/>
    <mergeCell ref="B117:H117"/>
    <mergeCell ref="B118:H118"/>
    <mergeCell ref="B107:H107"/>
    <mergeCell ref="A108:H108"/>
    <mergeCell ref="B109:H109"/>
    <mergeCell ref="A110:H110"/>
    <mergeCell ref="A111:I111"/>
    <mergeCell ref="B112:H112"/>
    <mergeCell ref="B101:H101"/>
    <mergeCell ref="B102:H102"/>
    <mergeCell ref="B103:H103"/>
    <mergeCell ref="B104:H104"/>
    <mergeCell ref="B105:H105"/>
    <mergeCell ref="B106:H106"/>
    <mergeCell ref="B95:H95"/>
    <mergeCell ref="B96:H96"/>
    <mergeCell ref="B97:H97"/>
    <mergeCell ref="B98:H98"/>
    <mergeCell ref="A99:H99"/>
    <mergeCell ref="A100:I100"/>
    <mergeCell ref="A89:I89"/>
    <mergeCell ref="B90:H90"/>
    <mergeCell ref="B91:H91"/>
    <mergeCell ref="B92:H92"/>
    <mergeCell ref="B93:H93"/>
    <mergeCell ref="B94:H94"/>
    <mergeCell ref="A83:I83"/>
    <mergeCell ref="A84:I84"/>
    <mergeCell ref="B85:H85"/>
    <mergeCell ref="B86:H86"/>
    <mergeCell ref="B87:H87"/>
    <mergeCell ref="A88:H88"/>
    <mergeCell ref="B77:H77"/>
    <mergeCell ref="B78:H78"/>
    <mergeCell ref="B79:H79"/>
    <mergeCell ref="A80:H80"/>
    <mergeCell ref="B81:H81"/>
    <mergeCell ref="A82:H82"/>
    <mergeCell ref="B70:G70"/>
    <mergeCell ref="B71:G71"/>
    <mergeCell ref="A72:G72"/>
    <mergeCell ref="A74:I74"/>
    <mergeCell ref="A75:I75"/>
    <mergeCell ref="A76:I76"/>
    <mergeCell ref="B64:G64"/>
    <mergeCell ref="B65:G65"/>
    <mergeCell ref="B66:G66"/>
    <mergeCell ref="B67:G67"/>
    <mergeCell ref="B68:G68"/>
    <mergeCell ref="B69:G69"/>
    <mergeCell ref="B57:H57"/>
    <mergeCell ref="A58:H58"/>
    <mergeCell ref="A59:I59"/>
    <mergeCell ref="A60:I60"/>
    <mergeCell ref="A62:I62"/>
    <mergeCell ref="B63:G63"/>
    <mergeCell ref="A51:I51"/>
    <mergeCell ref="A52:I52"/>
    <mergeCell ref="B53:H53"/>
    <mergeCell ref="B54:H54"/>
    <mergeCell ref="B55:H55"/>
    <mergeCell ref="B56:H56"/>
    <mergeCell ref="B45:H45"/>
    <mergeCell ref="B46:H46"/>
    <mergeCell ref="B47:H47"/>
    <mergeCell ref="B48:H48"/>
    <mergeCell ref="A49:I49"/>
    <mergeCell ref="A50:I50"/>
    <mergeCell ref="B39:H39"/>
    <mergeCell ref="B40:G40"/>
    <mergeCell ref="B41:G41"/>
    <mergeCell ref="B42:H42"/>
    <mergeCell ref="B43:G43"/>
    <mergeCell ref="B44:H44"/>
    <mergeCell ref="B33:H33"/>
    <mergeCell ref="B34:H34"/>
    <mergeCell ref="B35:H35"/>
    <mergeCell ref="A36:H36"/>
    <mergeCell ref="A37:I37"/>
    <mergeCell ref="B38:H38"/>
    <mergeCell ref="B27:G27"/>
    <mergeCell ref="B28:H28"/>
    <mergeCell ref="B29:G29"/>
    <mergeCell ref="B30:G30"/>
    <mergeCell ref="B31:H31"/>
    <mergeCell ref="B32:H32"/>
    <mergeCell ref="B22:G22"/>
    <mergeCell ref="H22:I22"/>
    <mergeCell ref="A23:I23"/>
    <mergeCell ref="A24:I24"/>
    <mergeCell ref="A25:I25"/>
    <mergeCell ref="A26:I26"/>
    <mergeCell ref="A18:I18"/>
    <mergeCell ref="B19:G19"/>
    <mergeCell ref="H19:I19"/>
    <mergeCell ref="B20:G20"/>
    <mergeCell ref="H20:I20"/>
    <mergeCell ref="B21:G21"/>
    <mergeCell ref="H21:I21"/>
    <mergeCell ref="B14:G14"/>
    <mergeCell ref="H14:I14"/>
    <mergeCell ref="B15:G15"/>
    <mergeCell ref="H15:I15"/>
    <mergeCell ref="A16:I16"/>
    <mergeCell ref="A17:I17"/>
    <mergeCell ref="A9:I9"/>
    <mergeCell ref="A11:I11"/>
    <mergeCell ref="B12:G12"/>
    <mergeCell ref="H12:I12"/>
    <mergeCell ref="B13:G13"/>
    <mergeCell ref="H13:I13"/>
    <mergeCell ref="A5:I5"/>
    <mergeCell ref="A6:I6"/>
    <mergeCell ref="A7:E7"/>
    <mergeCell ref="F7:I7"/>
    <mergeCell ref="A8:E8"/>
    <mergeCell ref="F8:I8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172"/>
  <sheetViews>
    <sheetView topLeftCell="A19" workbookViewId="0">
      <selection activeCell="L13" sqref="L13"/>
    </sheetView>
  </sheetViews>
  <sheetFormatPr defaultRowHeight="12.5" x14ac:dyDescent="0.25"/>
  <cols>
    <col min="9" max="9" width="25.54296875" customWidth="1"/>
  </cols>
  <sheetData>
    <row r="1" spans="1:9" ht="13" x14ac:dyDescent="0.3">
      <c r="A1" s="147" t="s">
        <v>224</v>
      </c>
      <c r="B1" s="148"/>
      <c r="C1" s="148"/>
      <c r="D1" s="149"/>
    </row>
    <row r="2" spans="1:9" ht="13" x14ac:dyDescent="0.3">
      <c r="A2" s="150" t="s">
        <v>221</v>
      </c>
      <c r="B2" s="146"/>
      <c r="C2" s="146"/>
      <c r="D2" s="151"/>
    </row>
    <row r="3" spans="1:9" ht="13" x14ac:dyDescent="0.3">
      <c r="A3" s="150" t="s">
        <v>222</v>
      </c>
      <c r="B3" s="146"/>
      <c r="C3" s="146"/>
      <c r="D3" s="151"/>
    </row>
    <row r="4" spans="1:9" ht="13.5" thickBot="1" x14ac:dyDescent="0.35">
      <c r="A4" s="152" t="s">
        <v>223</v>
      </c>
      <c r="B4" s="153"/>
      <c r="C4" s="153"/>
      <c r="D4" s="154"/>
    </row>
    <row r="5" spans="1:9" ht="23" x14ac:dyDescent="0.25">
      <c r="A5" s="557" t="s">
        <v>178</v>
      </c>
      <c r="B5" s="557"/>
      <c r="C5" s="557"/>
      <c r="D5" s="557"/>
      <c r="E5" s="557"/>
      <c r="F5" s="557"/>
      <c r="G5" s="557"/>
      <c r="H5" s="557"/>
      <c r="I5" s="557"/>
    </row>
    <row r="6" spans="1:9" ht="23" x14ac:dyDescent="0.25">
      <c r="A6" s="558"/>
      <c r="B6" s="558"/>
      <c r="C6" s="558"/>
      <c r="D6" s="558"/>
      <c r="E6" s="558"/>
      <c r="F6" s="558"/>
      <c r="G6" s="558"/>
      <c r="H6" s="558"/>
      <c r="I6" s="558"/>
    </row>
    <row r="7" spans="1:9" ht="13" x14ac:dyDescent="0.25">
      <c r="A7" s="553" t="s">
        <v>182</v>
      </c>
      <c r="B7" s="553"/>
      <c r="C7" s="553"/>
      <c r="D7" s="553"/>
      <c r="E7" s="553"/>
      <c r="F7" s="556"/>
      <c r="G7" s="556"/>
      <c r="H7" s="556"/>
      <c r="I7" s="556"/>
    </row>
    <row r="8" spans="1:9" ht="13" x14ac:dyDescent="0.25">
      <c r="A8" s="553" t="s">
        <v>175</v>
      </c>
      <c r="B8" s="553"/>
      <c r="C8" s="553"/>
      <c r="D8" s="553"/>
      <c r="E8" s="553"/>
      <c r="F8" s="556"/>
      <c r="G8" s="556"/>
      <c r="H8" s="556"/>
      <c r="I8" s="556"/>
    </row>
    <row r="9" spans="1:9" ht="13" x14ac:dyDescent="0.25">
      <c r="A9" s="553" t="s">
        <v>181</v>
      </c>
      <c r="B9" s="553"/>
      <c r="C9" s="553"/>
      <c r="D9" s="553"/>
      <c r="E9" s="553"/>
      <c r="F9" s="553"/>
      <c r="G9" s="553"/>
      <c r="H9" s="553"/>
      <c r="I9" s="553"/>
    </row>
    <row r="10" spans="1:9" ht="13" x14ac:dyDescent="0.25">
      <c r="A10" s="277"/>
      <c r="B10" s="281"/>
      <c r="C10" s="281"/>
      <c r="D10" s="281"/>
      <c r="E10" s="281"/>
      <c r="F10" s="281"/>
      <c r="G10" s="281"/>
      <c r="H10" s="281"/>
      <c r="I10" s="281"/>
    </row>
    <row r="11" spans="1:9" ht="14" x14ac:dyDescent="0.25">
      <c r="A11" s="554" t="s">
        <v>172</v>
      </c>
      <c r="B11" s="554"/>
      <c r="C11" s="554"/>
      <c r="D11" s="554"/>
      <c r="E11" s="554"/>
      <c r="F11" s="554"/>
      <c r="G11" s="554"/>
      <c r="H11" s="554"/>
      <c r="I11" s="554"/>
    </row>
    <row r="12" spans="1:9" ht="13" x14ac:dyDescent="0.25">
      <c r="A12" s="271" t="s">
        <v>15</v>
      </c>
      <c r="B12" s="553" t="s">
        <v>171</v>
      </c>
      <c r="C12" s="553"/>
      <c r="D12" s="553"/>
      <c r="E12" s="553"/>
      <c r="F12" s="553"/>
      <c r="G12" s="553"/>
      <c r="H12" s="555">
        <v>41011</v>
      </c>
      <c r="I12" s="555"/>
    </row>
    <row r="13" spans="1:9" ht="13" x14ac:dyDescent="0.25">
      <c r="A13" s="271" t="s">
        <v>13</v>
      </c>
      <c r="B13" s="553" t="s">
        <v>169</v>
      </c>
      <c r="C13" s="553"/>
      <c r="D13" s="553"/>
      <c r="E13" s="553"/>
      <c r="F13" s="553"/>
      <c r="G13" s="553"/>
      <c r="H13" s="556" t="s">
        <v>341</v>
      </c>
      <c r="I13" s="556"/>
    </row>
    <row r="14" spans="1:9" ht="13" x14ac:dyDescent="0.25">
      <c r="A14" s="271" t="s">
        <v>12</v>
      </c>
      <c r="B14" s="553" t="s">
        <v>167</v>
      </c>
      <c r="C14" s="553"/>
      <c r="D14" s="553"/>
      <c r="E14" s="553"/>
      <c r="F14" s="553"/>
      <c r="G14" s="553"/>
      <c r="H14" s="556" t="s">
        <v>337</v>
      </c>
      <c r="I14" s="556"/>
    </row>
    <row r="15" spans="1:9" ht="13" x14ac:dyDescent="0.25">
      <c r="A15" s="271" t="s">
        <v>35</v>
      </c>
      <c r="B15" s="553" t="s">
        <v>165</v>
      </c>
      <c r="C15" s="553"/>
      <c r="D15" s="553"/>
      <c r="E15" s="553"/>
      <c r="F15" s="553"/>
      <c r="G15" s="553"/>
      <c r="H15" s="556"/>
      <c r="I15" s="556"/>
    </row>
    <row r="16" spans="1:9" ht="13" x14ac:dyDescent="0.25">
      <c r="A16" s="560"/>
      <c r="B16" s="560"/>
      <c r="C16" s="560"/>
      <c r="D16" s="560"/>
      <c r="E16" s="560"/>
      <c r="F16" s="560"/>
      <c r="G16" s="560"/>
      <c r="H16" s="560"/>
      <c r="I16" s="560"/>
    </row>
    <row r="17" spans="1:9" ht="14" x14ac:dyDescent="0.25">
      <c r="A17" s="554" t="s">
        <v>164</v>
      </c>
      <c r="B17" s="554"/>
      <c r="C17" s="554"/>
      <c r="D17" s="554"/>
      <c r="E17" s="554"/>
      <c r="F17" s="554"/>
      <c r="G17" s="554"/>
      <c r="H17" s="554"/>
      <c r="I17" s="554"/>
    </row>
    <row r="18" spans="1:9" ht="14" x14ac:dyDescent="0.25">
      <c r="A18" s="554" t="s">
        <v>163</v>
      </c>
      <c r="B18" s="554"/>
      <c r="C18" s="554"/>
      <c r="D18" s="554"/>
      <c r="E18" s="554"/>
      <c r="F18" s="554"/>
      <c r="G18" s="554"/>
      <c r="H18" s="554"/>
      <c r="I18" s="554"/>
    </row>
    <row r="19" spans="1:9" ht="13" x14ac:dyDescent="0.25">
      <c r="A19" s="271">
        <v>1</v>
      </c>
      <c r="B19" s="553" t="s">
        <v>162</v>
      </c>
      <c r="C19" s="553"/>
      <c r="D19" s="553"/>
      <c r="E19" s="553"/>
      <c r="F19" s="553"/>
      <c r="G19" s="553"/>
      <c r="H19" s="565" t="s">
        <v>185</v>
      </c>
      <c r="I19" s="565"/>
    </row>
    <row r="20" spans="1:9" ht="13" x14ac:dyDescent="0.25">
      <c r="A20" s="271">
        <v>2</v>
      </c>
      <c r="B20" s="553" t="s">
        <v>161</v>
      </c>
      <c r="C20" s="553"/>
      <c r="D20" s="553"/>
      <c r="E20" s="553"/>
      <c r="F20" s="553"/>
      <c r="G20" s="553"/>
      <c r="H20" s="565">
        <v>773.2</v>
      </c>
      <c r="I20" s="565"/>
    </row>
    <row r="21" spans="1:9" ht="14" x14ac:dyDescent="0.25">
      <c r="A21" s="271">
        <v>3</v>
      </c>
      <c r="B21" s="553" t="s">
        <v>160</v>
      </c>
      <c r="C21" s="553"/>
      <c r="D21" s="553"/>
      <c r="E21" s="553"/>
      <c r="F21" s="553"/>
      <c r="G21" s="553"/>
      <c r="H21" s="561" t="s">
        <v>185</v>
      </c>
      <c r="I21" s="561"/>
    </row>
    <row r="22" spans="1:9" ht="13" x14ac:dyDescent="0.25">
      <c r="A22" s="271">
        <v>4</v>
      </c>
      <c r="B22" s="553" t="s">
        <v>159</v>
      </c>
      <c r="C22" s="553"/>
      <c r="D22" s="553"/>
      <c r="E22" s="553"/>
      <c r="F22" s="553"/>
      <c r="G22" s="553"/>
      <c r="H22" s="562" t="s">
        <v>338</v>
      </c>
      <c r="I22" s="562"/>
    </row>
    <row r="23" spans="1:9" x14ac:dyDescent="0.25">
      <c r="A23" s="563"/>
      <c r="B23" s="563"/>
      <c r="C23" s="563"/>
      <c r="D23" s="563"/>
      <c r="E23" s="563"/>
      <c r="F23" s="563"/>
      <c r="G23" s="563"/>
      <c r="H23" s="563"/>
      <c r="I23" s="563"/>
    </row>
    <row r="24" spans="1:9" x14ac:dyDescent="0.25">
      <c r="A24" s="564" t="s">
        <v>157</v>
      </c>
      <c r="B24" s="564"/>
      <c r="C24" s="564"/>
      <c r="D24" s="564"/>
      <c r="E24" s="564"/>
      <c r="F24" s="564"/>
      <c r="G24" s="564"/>
      <c r="H24" s="564"/>
      <c r="I24" s="564"/>
    </row>
    <row r="25" spans="1:9" ht="13" x14ac:dyDescent="0.3">
      <c r="A25" s="567"/>
      <c r="B25" s="567"/>
      <c r="C25" s="567"/>
      <c r="D25" s="567"/>
      <c r="E25" s="567"/>
      <c r="F25" s="567"/>
      <c r="G25" s="567"/>
      <c r="H25" s="567"/>
      <c r="I25" s="567"/>
    </row>
    <row r="26" spans="1:9" ht="13" x14ac:dyDescent="0.25">
      <c r="A26" s="568" t="s">
        <v>156</v>
      </c>
      <c r="B26" s="568"/>
      <c r="C26" s="568"/>
      <c r="D26" s="568"/>
      <c r="E26" s="568"/>
      <c r="F26" s="568"/>
      <c r="G26" s="568"/>
      <c r="H26" s="568"/>
      <c r="I26" s="568"/>
    </row>
    <row r="27" spans="1:9" ht="14" x14ac:dyDescent="0.25">
      <c r="A27" s="63">
        <v>1</v>
      </c>
      <c r="B27" s="569" t="s">
        <v>155</v>
      </c>
      <c r="C27" s="569"/>
      <c r="D27" s="569"/>
      <c r="E27" s="569"/>
      <c r="F27" s="569"/>
      <c r="G27" s="569"/>
      <c r="H27" s="64" t="s">
        <v>62</v>
      </c>
      <c r="I27" s="63" t="s">
        <v>154</v>
      </c>
    </row>
    <row r="28" spans="1:9" ht="13" x14ac:dyDescent="0.25">
      <c r="A28" s="271" t="s">
        <v>15</v>
      </c>
      <c r="B28" s="553" t="s">
        <v>186</v>
      </c>
      <c r="C28" s="553"/>
      <c r="D28" s="553"/>
      <c r="E28" s="553"/>
      <c r="F28" s="553"/>
      <c r="G28" s="553"/>
      <c r="H28" s="553"/>
      <c r="I28" s="60">
        <v>773.2</v>
      </c>
    </row>
    <row r="29" spans="1:9" ht="13" x14ac:dyDescent="0.25">
      <c r="A29" s="271" t="s">
        <v>13</v>
      </c>
      <c r="B29" s="570" t="s">
        <v>232</v>
      </c>
      <c r="C29" s="570"/>
      <c r="D29" s="570"/>
      <c r="E29" s="570"/>
      <c r="F29" s="570"/>
      <c r="G29" s="570"/>
      <c r="H29" s="30"/>
      <c r="I29" s="60"/>
    </row>
    <row r="30" spans="1:9" ht="13" x14ac:dyDescent="0.25">
      <c r="A30" s="271" t="s">
        <v>12</v>
      </c>
      <c r="B30" s="571" t="s">
        <v>202</v>
      </c>
      <c r="C30" s="571"/>
      <c r="D30" s="571"/>
      <c r="E30" s="571"/>
      <c r="F30" s="571"/>
      <c r="G30" s="571"/>
      <c r="H30" s="61"/>
      <c r="I30" s="60"/>
    </row>
    <row r="31" spans="1:9" ht="13" x14ac:dyDescent="0.25">
      <c r="A31" s="271" t="s">
        <v>35</v>
      </c>
      <c r="B31" s="553" t="s">
        <v>150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271" t="s">
        <v>32</v>
      </c>
      <c r="B32" s="553" t="s">
        <v>149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271" t="s">
        <v>81</v>
      </c>
      <c r="B33" s="553" t="s">
        <v>148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271" t="s">
        <v>79</v>
      </c>
      <c r="B34" s="553" t="s">
        <v>147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271" t="s">
        <v>114</v>
      </c>
      <c r="B35" s="553" t="s">
        <v>145</v>
      </c>
      <c r="C35" s="553"/>
      <c r="D35" s="553"/>
      <c r="E35" s="553"/>
      <c r="F35" s="553"/>
      <c r="G35" s="553"/>
      <c r="H35" s="553"/>
      <c r="I35" s="60"/>
    </row>
    <row r="36" spans="1:9" ht="14" x14ac:dyDescent="0.25">
      <c r="A36" s="566" t="s">
        <v>144</v>
      </c>
      <c r="B36" s="566"/>
      <c r="C36" s="566"/>
      <c r="D36" s="566"/>
      <c r="E36" s="566"/>
      <c r="F36" s="566"/>
      <c r="G36" s="566"/>
      <c r="H36" s="566"/>
      <c r="I36" s="59">
        <f>SUM(I28:I35)</f>
        <v>773.2</v>
      </c>
    </row>
    <row r="37" spans="1:9" ht="13" x14ac:dyDescent="0.25">
      <c r="A37" s="560" t="s">
        <v>143</v>
      </c>
      <c r="B37" s="560"/>
      <c r="C37" s="560"/>
      <c r="D37" s="560"/>
      <c r="E37" s="560"/>
      <c r="F37" s="560"/>
      <c r="G37" s="560"/>
      <c r="H37" s="560"/>
      <c r="I37" s="560"/>
    </row>
    <row r="38" spans="1:9" ht="14" x14ac:dyDescent="0.25">
      <c r="A38" s="279">
        <v>2</v>
      </c>
      <c r="B38" s="554" t="s">
        <v>142</v>
      </c>
      <c r="C38" s="554"/>
      <c r="D38" s="554"/>
      <c r="E38" s="554"/>
      <c r="F38" s="554"/>
      <c r="G38" s="554"/>
      <c r="H38" s="554"/>
      <c r="I38" s="280" t="s">
        <v>16</v>
      </c>
    </row>
    <row r="39" spans="1:9" ht="13" x14ac:dyDescent="0.25">
      <c r="A39" s="272" t="s">
        <v>15</v>
      </c>
      <c r="B39" s="573"/>
      <c r="C39" s="573"/>
      <c r="D39" s="573"/>
      <c r="E39" s="573"/>
      <c r="F39" s="573"/>
      <c r="G39" s="573"/>
      <c r="H39" s="573"/>
      <c r="I39" s="25">
        <v>70.209999999999994</v>
      </c>
    </row>
    <row r="40" spans="1:9" ht="13" x14ac:dyDescent="0.25">
      <c r="A40" s="272"/>
      <c r="B40" s="572" t="s">
        <v>140</v>
      </c>
      <c r="C40" s="572"/>
      <c r="D40" s="572"/>
      <c r="E40" s="572"/>
      <c r="F40" s="572"/>
      <c r="G40" s="572"/>
      <c r="H40" s="57">
        <v>2.65</v>
      </c>
      <c r="I40" s="28" t="s">
        <v>49</v>
      </c>
    </row>
    <row r="41" spans="1:9" ht="13" x14ac:dyDescent="0.25">
      <c r="A41" s="272"/>
      <c r="B41" s="576" t="s">
        <v>336</v>
      </c>
      <c r="C41" s="576"/>
      <c r="D41" s="576"/>
      <c r="E41" s="576"/>
      <c r="F41" s="576"/>
      <c r="G41" s="576"/>
      <c r="H41" s="58"/>
      <c r="I41" s="28"/>
    </row>
    <row r="42" spans="1:9" ht="13" x14ac:dyDescent="0.25">
      <c r="A42" s="272" t="s">
        <v>13</v>
      </c>
      <c r="B42" s="573" t="s">
        <v>188</v>
      </c>
      <c r="C42" s="573"/>
      <c r="D42" s="573"/>
      <c r="E42" s="573"/>
      <c r="F42" s="573"/>
      <c r="G42" s="573"/>
      <c r="H42" s="573"/>
      <c r="I42" s="25">
        <v>115.72</v>
      </c>
    </row>
    <row r="43" spans="1:9" ht="13" x14ac:dyDescent="0.25">
      <c r="A43" s="272"/>
      <c r="B43" s="572" t="s">
        <v>256</v>
      </c>
      <c r="C43" s="572"/>
      <c r="D43" s="572"/>
      <c r="E43" s="572"/>
      <c r="F43" s="572"/>
      <c r="G43" s="572"/>
      <c r="H43" s="57">
        <v>5.39</v>
      </c>
      <c r="I43" s="28" t="s">
        <v>49</v>
      </c>
    </row>
    <row r="44" spans="1:9" ht="13" x14ac:dyDescent="0.25">
      <c r="A44" s="272" t="s">
        <v>12</v>
      </c>
      <c r="B44" s="573" t="s">
        <v>136</v>
      </c>
      <c r="C44" s="573"/>
      <c r="D44" s="573"/>
      <c r="E44" s="573"/>
      <c r="F44" s="573"/>
      <c r="G44" s="573"/>
      <c r="H44" s="573"/>
      <c r="I44" s="25">
        <v>5.93</v>
      </c>
    </row>
    <row r="45" spans="1:9" ht="13" x14ac:dyDescent="0.25">
      <c r="A45" s="272" t="s">
        <v>35</v>
      </c>
      <c r="B45" s="574" t="s">
        <v>271</v>
      </c>
      <c r="C45" s="574"/>
      <c r="D45" s="574"/>
      <c r="E45" s="574"/>
      <c r="F45" s="574"/>
      <c r="G45" s="574"/>
      <c r="H45" s="574"/>
      <c r="I45" s="20">
        <v>68.430000000000007</v>
      </c>
    </row>
    <row r="46" spans="1:9" ht="13" x14ac:dyDescent="0.25">
      <c r="A46" s="272" t="s">
        <v>32</v>
      </c>
      <c r="B46" s="574" t="s">
        <v>270</v>
      </c>
      <c r="C46" s="574"/>
      <c r="D46" s="574"/>
      <c r="E46" s="574"/>
      <c r="F46" s="574"/>
      <c r="G46" s="574"/>
      <c r="H46" s="574"/>
      <c r="I46" s="25">
        <v>3</v>
      </c>
    </row>
    <row r="47" spans="1:9" ht="13" x14ac:dyDescent="0.25">
      <c r="A47" s="272" t="s">
        <v>81</v>
      </c>
      <c r="B47" s="574" t="s">
        <v>261</v>
      </c>
      <c r="C47" s="574"/>
      <c r="D47" s="574"/>
      <c r="E47" s="574"/>
      <c r="F47" s="574"/>
      <c r="G47" s="574"/>
      <c r="H47" s="574"/>
      <c r="I47" s="20">
        <v>10</v>
      </c>
    </row>
    <row r="48" spans="1:9" ht="13" x14ac:dyDescent="0.25">
      <c r="A48" s="283"/>
      <c r="B48" s="575" t="s">
        <v>133</v>
      </c>
      <c r="C48" s="575"/>
      <c r="D48" s="575"/>
      <c r="E48" s="575"/>
      <c r="F48" s="575"/>
      <c r="G48" s="575"/>
      <c r="H48" s="575"/>
      <c r="I48" s="25">
        <f>SUM(I39:I47)</f>
        <v>273.29000000000002</v>
      </c>
    </row>
    <row r="49" spans="1:9" ht="13" x14ac:dyDescent="0.25">
      <c r="A49" s="560"/>
      <c r="B49" s="560"/>
      <c r="C49" s="560"/>
      <c r="D49" s="560"/>
      <c r="E49" s="560"/>
      <c r="F49" s="560"/>
      <c r="G49" s="560"/>
      <c r="H49" s="560"/>
      <c r="I49" s="560"/>
    </row>
    <row r="50" spans="1:9" ht="13" x14ac:dyDescent="0.25">
      <c r="A50" s="580" t="s">
        <v>132</v>
      </c>
      <c r="B50" s="580"/>
      <c r="C50" s="580"/>
      <c r="D50" s="580"/>
      <c r="E50" s="580"/>
      <c r="F50" s="580"/>
      <c r="G50" s="580"/>
      <c r="H50" s="580"/>
      <c r="I50" s="580"/>
    </row>
    <row r="51" spans="1:9" ht="13" x14ac:dyDescent="0.25">
      <c r="A51" s="580"/>
      <c r="B51" s="580"/>
      <c r="C51" s="580"/>
      <c r="D51" s="580"/>
      <c r="E51" s="580"/>
      <c r="F51" s="580"/>
      <c r="G51" s="580"/>
      <c r="H51" s="580"/>
      <c r="I51" s="580"/>
    </row>
    <row r="52" spans="1:9" ht="13" x14ac:dyDescent="0.25">
      <c r="A52" s="580" t="s">
        <v>131</v>
      </c>
      <c r="B52" s="580"/>
      <c r="C52" s="580"/>
      <c r="D52" s="580"/>
      <c r="E52" s="580"/>
      <c r="F52" s="580"/>
      <c r="G52" s="580"/>
      <c r="H52" s="580"/>
      <c r="I52" s="580"/>
    </row>
    <row r="53" spans="1:9" ht="14" x14ac:dyDescent="0.25">
      <c r="A53" s="279">
        <v>3</v>
      </c>
      <c r="B53" s="554" t="s">
        <v>130</v>
      </c>
      <c r="C53" s="554"/>
      <c r="D53" s="554"/>
      <c r="E53" s="554"/>
      <c r="F53" s="554"/>
      <c r="G53" s="554"/>
      <c r="H53" s="554"/>
      <c r="I53" s="279" t="s">
        <v>16</v>
      </c>
    </row>
    <row r="54" spans="1:9" ht="13" x14ac:dyDescent="0.25">
      <c r="A54" s="272" t="s">
        <v>15</v>
      </c>
      <c r="B54" s="553" t="s">
        <v>129</v>
      </c>
      <c r="C54" s="553"/>
      <c r="D54" s="553"/>
      <c r="E54" s="553"/>
      <c r="F54" s="553"/>
      <c r="G54" s="553"/>
      <c r="H54" s="553"/>
      <c r="I54" s="25">
        <v>30</v>
      </c>
    </row>
    <row r="55" spans="1:9" ht="13" x14ac:dyDescent="0.25">
      <c r="A55" s="272" t="s">
        <v>13</v>
      </c>
      <c r="B55" s="553" t="s">
        <v>128</v>
      </c>
      <c r="C55" s="553"/>
      <c r="D55" s="553"/>
      <c r="E55" s="553"/>
      <c r="F55" s="553"/>
      <c r="G55" s="553"/>
      <c r="H55" s="553"/>
      <c r="I55" s="20"/>
    </row>
    <row r="56" spans="1:9" ht="13" x14ac:dyDescent="0.25">
      <c r="A56" s="272" t="s">
        <v>12</v>
      </c>
      <c r="B56" s="577" t="s">
        <v>127</v>
      </c>
      <c r="C56" s="577"/>
      <c r="D56" s="577"/>
      <c r="E56" s="577"/>
      <c r="F56" s="577"/>
      <c r="G56" s="577"/>
      <c r="H56" s="577"/>
      <c r="I56" s="20"/>
    </row>
    <row r="57" spans="1:9" ht="13" x14ac:dyDescent="0.25">
      <c r="A57" s="272" t="s">
        <v>35</v>
      </c>
      <c r="B57" s="553" t="s">
        <v>65</v>
      </c>
      <c r="C57" s="553"/>
      <c r="D57" s="553"/>
      <c r="E57" s="553"/>
      <c r="F57" s="553"/>
      <c r="G57" s="553"/>
      <c r="H57" s="553"/>
      <c r="I57" s="20">
        <v>0</v>
      </c>
    </row>
    <row r="58" spans="1:9" ht="13" x14ac:dyDescent="0.25">
      <c r="A58" s="578" t="s">
        <v>125</v>
      </c>
      <c r="B58" s="578"/>
      <c r="C58" s="578"/>
      <c r="D58" s="578"/>
      <c r="E58" s="578"/>
      <c r="F58" s="578"/>
      <c r="G58" s="578"/>
      <c r="H58" s="578"/>
      <c r="I58" s="20">
        <f>SUM(I54:I57)</f>
        <v>30</v>
      </c>
    </row>
    <row r="59" spans="1:9" ht="18" x14ac:dyDescent="0.25">
      <c r="A59" s="579"/>
      <c r="B59" s="579"/>
      <c r="C59" s="579"/>
      <c r="D59" s="579"/>
      <c r="E59" s="579"/>
      <c r="F59" s="579"/>
      <c r="G59" s="579"/>
      <c r="H59" s="579"/>
      <c r="I59" s="579"/>
    </row>
    <row r="60" spans="1:9" x14ac:dyDescent="0.25">
      <c r="A60" s="564" t="s">
        <v>124</v>
      </c>
      <c r="B60" s="564"/>
      <c r="C60" s="564"/>
      <c r="D60" s="564"/>
      <c r="E60" s="564"/>
      <c r="F60" s="564"/>
      <c r="G60" s="564"/>
      <c r="H60" s="564"/>
      <c r="I60" s="564"/>
    </row>
    <row r="61" spans="1:9" ht="18" x14ac:dyDescent="0.25">
      <c r="A61" s="55"/>
      <c r="B61" s="54"/>
      <c r="C61" s="54"/>
      <c r="D61" s="54"/>
      <c r="E61" s="54"/>
      <c r="F61" s="54"/>
      <c r="G61" s="54"/>
      <c r="H61" s="54"/>
      <c r="I61" s="53"/>
    </row>
    <row r="62" spans="1:9" ht="13" x14ac:dyDescent="0.25">
      <c r="A62" s="568" t="s">
        <v>123</v>
      </c>
      <c r="B62" s="568"/>
      <c r="C62" s="568"/>
      <c r="D62" s="568"/>
      <c r="E62" s="568"/>
      <c r="F62" s="568"/>
      <c r="G62" s="568"/>
      <c r="H62" s="568"/>
      <c r="I62" s="568"/>
    </row>
    <row r="63" spans="1:9" ht="14" x14ac:dyDescent="0.25">
      <c r="A63" s="52" t="s">
        <v>76</v>
      </c>
      <c r="B63" s="554" t="s">
        <v>122</v>
      </c>
      <c r="C63" s="554"/>
      <c r="D63" s="554"/>
      <c r="E63" s="554"/>
      <c r="F63" s="554"/>
      <c r="G63" s="554"/>
      <c r="H63" s="280" t="s">
        <v>62</v>
      </c>
      <c r="I63" s="280" t="s">
        <v>16</v>
      </c>
    </row>
    <row r="64" spans="1:9" ht="13" x14ac:dyDescent="0.25">
      <c r="A64" s="50" t="s">
        <v>15</v>
      </c>
      <c r="B64" s="553" t="s">
        <v>121</v>
      </c>
      <c r="C64" s="553"/>
      <c r="D64" s="553"/>
      <c r="E64" s="553"/>
      <c r="F64" s="553"/>
      <c r="G64" s="553"/>
      <c r="H64" s="32">
        <v>0.2</v>
      </c>
      <c r="I64" s="49">
        <f>I36*20%</f>
        <v>154.64000000000001</v>
      </c>
    </row>
    <row r="65" spans="1:9" ht="13" x14ac:dyDescent="0.25">
      <c r="A65" s="50" t="s">
        <v>13</v>
      </c>
      <c r="B65" s="553" t="s">
        <v>120</v>
      </c>
      <c r="C65" s="553"/>
      <c r="D65" s="553"/>
      <c r="E65" s="553"/>
      <c r="F65" s="553"/>
      <c r="G65" s="553"/>
      <c r="H65" s="32">
        <v>1.4999999999999999E-2</v>
      </c>
      <c r="I65" s="49">
        <f>I36*1.5%</f>
        <v>11.598000000000001</v>
      </c>
    </row>
    <row r="66" spans="1:9" ht="13" x14ac:dyDescent="0.25">
      <c r="A66" s="50" t="s">
        <v>12</v>
      </c>
      <c r="B66" s="553" t="s">
        <v>119</v>
      </c>
      <c r="C66" s="553"/>
      <c r="D66" s="553"/>
      <c r="E66" s="553"/>
      <c r="F66" s="553"/>
      <c r="G66" s="553"/>
      <c r="H66" s="32">
        <v>0.01</v>
      </c>
      <c r="I66" s="49">
        <f>I36*1%</f>
        <v>7.7320000000000002</v>
      </c>
    </row>
    <row r="67" spans="1:9" ht="13" x14ac:dyDescent="0.25">
      <c r="A67" s="50" t="s">
        <v>35</v>
      </c>
      <c r="B67" s="553" t="s">
        <v>118</v>
      </c>
      <c r="C67" s="553"/>
      <c r="D67" s="553"/>
      <c r="E67" s="553"/>
      <c r="F67" s="553"/>
      <c r="G67" s="553"/>
      <c r="H67" s="32">
        <v>2E-3</v>
      </c>
      <c r="I67" s="49">
        <f>I36*0.2%</f>
        <v>1.5464000000000002</v>
      </c>
    </row>
    <row r="68" spans="1:9" ht="13" x14ac:dyDescent="0.25">
      <c r="A68" s="50" t="s">
        <v>32</v>
      </c>
      <c r="B68" s="553" t="s">
        <v>117</v>
      </c>
      <c r="C68" s="553"/>
      <c r="D68" s="553"/>
      <c r="E68" s="553"/>
      <c r="F68" s="553"/>
      <c r="G68" s="553"/>
      <c r="H68" s="32">
        <v>2.5000000000000001E-2</v>
      </c>
      <c r="I68" s="49">
        <f>I36*2.5%</f>
        <v>19.330000000000002</v>
      </c>
    </row>
    <row r="69" spans="1:9" ht="13" x14ac:dyDescent="0.25">
      <c r="A69" s="50" t="s">
        <v>81</v>
      </c>
      <c r="B69" s="553" t="s">
        <v>116</v>
      </c>
      <c r="C69" s="553"/>
      <c r="D69" s="553"/>
      <c r="E69" s="553"/>
      <c r="F69" s="553"/>
      <c r="G69" s="553"/>
      <c r="H69" s="32">
        <v>0.08</v>
      </c>
      <c r="I69" s="49">
        <f>I36*8%</f>
        <v>61.856000000000002</v>
      </c>
    </row>
    <row r="70" spans="1:9" ht="13" x14ac:dyDescent="0.25">
      <c r="A70" s="50" t="s">
        <v>79</v>
      </c>
      <c r="B70" s="553" t="s">
        <v>115</v>
      </c>
      <c r="C70" s="553"/>
      <c r="D70" s="553"/>
      <c r="E70" s="553"/>
      <c r="F70" s="553"/>
      <c r="G70" s="553"/>
      <c r="H70" s="32">
        <v>0.03</v>
      </c>
      <c r="I70" s="49">
        <f>I36*3%</f>
        <v>23.196000000000002</v>
      </c>
    </row>
    <row r="71" spans="1:9" ht="13" x14ac:dyDescent="0.25">
      <c r="A71" s="50" t="s">
        <v>114</v>
      </c>
      <c r="B71" s="553" t="s">
        <v>113</v>
      </c>
      <c r="C71" s="553"/>
      <c r="D71" s="553"/>
      <c r="E71" s="553"/>
      <c r="F71" s="553"/>
      <c r="G71" s="553"/>
      <c r="H71" s="32">
        <v>6.0000000000000001E-3</v>
      </c>
      <c r="I71" s="49">
        <f>I36*0.6%</f>
        <v>4.6392000000000007</v>
      </c>
    </row>
    <row r="72" spans="1:9" ht="13" x14ac:dyDescent="0.25">
      <c r="A72" s="578" t="s">
        <v>47</v>
      </c>
      <c r="B72" s="578"/>
      <c r="C72" s="578"/>
      <c r="D72" s="578"/>
      <c r="E72" s="578"/>
      <c r="F72" s="578"/>
      <c r="G72" s="578"/>
      <c r="H72" s="32">
        <f>SUM(H64:H71)</f>
        <v>0.3680000000000001</v>
      </c>
      <c r="I72" s="25">
        <f>SUM(I64:I71)</f>
        <v>284.53760000000011</v>
      </c>
    </row>
    <row r="73" spans="1:9" ht="13" x14ac:dyDescent="0.25">
      <c r="A73" s="282"/>
      <c r="B73" s="47"/>
      <c r="C73" s="47"/>
      <c r="D73" s="47"/>
      <c r="E73" s="47"/>
      <c r="F73" s="47"/>
      <c r="G73" s="47"/>
      <c r="H73" s="46"/>
      <c r="I73" s="45"/>
    </row>
    <row r="74" spans="1:9" ht="13" x14ac:dyDescent="0.25">
      <c r="A74" s="553" t="s">
        <v>112</v>
      </c>
      <c r="B74" s="553"/>
      <c r="C74" s="553"/>
      <c r="D74" s="553"/>
      <c r="E74" s="553"/>
      <c r="F74" s="553"/>
      <c r="G74" s="553"/>
      <c r="H74" s="553"/>
      <c r="I74" s="553"/>
    </row>
    <row r="75" spans="1:9" ht="13" x14ac:dyDescent="0.25">
      <c r="A75" s="560"/>
      <c r="B75" s="560"/>
      <c r="C75" s="560"/>
      <c r="D75" s="560"/>
      <c r="E75" s="560"/>
      <c r="F75" s="560"/>
      <c r="G75" s="560"/>
      <c r="H75" s="560"/>
      <c r="I75" s="560"/>
    </row>
    <row r="76" spans="1:9" ht="14" x14ac:dyDescent="0.25">
      <c r="A76" s="554" t="s">
        <v>111</v>
      </c>
      <c r="B76" s="554"/>
      <c r="C76" s="554"/>
      <c r="D76" s="554"/>
      <c r="E76" s="554"/>
      <c r="F76" s="554"/>
      <c r="G76" s="554"/>
      <c r="H76" s="554"/>
      <c r="I76" s="554"/>
    </row>
    <row r="77" spans="1:9" ht="14" x14ac:dyDescent="0.25">
      <c r="A77" s="279" t="s">
        <v>74</v>
      </c>
      <c r="B77" s="554" t="s">
        <v>110</v>
      </c>
      <c r="C77" s="554"/>
      <c r="D77" s="554"/>
      <c r="E77" s="554"/>
      <c r="F77" s="554"/>
      <c r="G77" s="554"/>
      <c r="H77" s="554"/>
      <c r="I77" s="279" t="s">
        <v>16</v>
      </c>
    </row>
    <row r="78" spans="1:9" ht="13" x14ac:dyDescent="0.25">
      <c r="A78" s="272" t="s">
        <v>15</v>
      </c>
      <c r="B78" s="553" t="s">
        <v>109</v>
      </c>
      <c r="C78" s="553"/>
      <c r="D78" s="553"/>
      <c r="E78" s="553"/>
      <c r="F78" s="553"/>
      <c r="G78" s="553"/>
      <c r="H78" s="553"/>
      <c r="I78" s="25">
        <f>I36*8.33%</f>
        <v>64.407560000000004</v>
      </c>
    </row>
    <row r="79" spans="1:9" ht="13" x14ac:dyDescent="0.25">
      <c r="A79" s="272" t="s">
        <v>13</v>
      </c>
      <c r="B79" s="553" t="s">
        <v>108</v>
      </c>
      <c r="C79" s="553"/>
      <c r="D79" s="553"/>
      <c r="E79" s="553"/>
      <c r="F79" s="553"/>
      <c r="G79" s="553"/>
      <c r="H79" s="553"/>
      <c r="I79" s="44">
        <f>I36*2.78%</f>
        <v>21.494959999999999</v>
      </c>
    </row>
    <row r="80" spans="1:9" ht="13" x14ac:dyDescent="0.25">
      <c r="A80" s="578" t="s">
        <v>80</v>
      </c>
      <c r="B80" s="578"/>
      <c r="C80" s="578"/>
      <c r="D80" s="578"/>
      <c r="E80" s="578"/>
      <c r="F80" s="578"/>
      <c r="G80" s="578"/>
      <c r="H80" s="578"/>
      <c r="I80" s="44">
        <f>SUM(I78:I79)</f>
        <v>85.90252000000001</v>
      </c>
    </row>
    <row r="81" spans="1:9" ht="13" x14ac:dyDescent="0.25">
      <c r="A81" s="272" t="s">
        <v>12</v>
      </c>
      <c r="B81" s="553" t="s">
        <v>107</v>
      </c>
      <c r="C81" s="553"/>
      <c r="D81" s="553"/>
      <c r="E81" s="553"/>
      <c r="F81" s="553"/>
      <c r="G81" s="553"/>
      <c r="H81" s="553"/>
      <c r="I81" s="278">
        <f>ROUND(H72*I80,2)</f>
        <v>31.61</v>
      </c>
    </row>
    <row r="82" spans="1:9" ht="13" x14ac:dyDescent="0.25">
      <c r="A82" s="578" t="s">
        <v>47</v>
      </c>
      <c r="B82" s="578"/>
      <c r="C82" s="578"/>
      <c r="D82" s="578"/>
      <c r="E82" s="578"/>
      <c r="F82" s="578"/>
      <c r="G82" s="578"/>
      <c r="H82" s="578"/>
      <c r="I82" s="44">
        <f>SUM(I80:I81)</f>
        <v>117.51252000000001</v>
      </c>
    </row>
    <row r="83" spans="1:9" ht="13" x14ac:dyDescent="0.25">
      <c r="A83" s="580"/>
      <c r="B83" s="580"/>
      <c r="C83" s="580"/>
      <c r="D83" s="580"/>
      <c r="E83" s="580"/>
      <c r="F83" s="580"/>
      <c r="G83" s="580"/>
      <c r="H83" s="580"/>
      <c r="I83" s="580"/>
    </row>
    <row r="84" spans="1:9" ht="14" x14ac:dyDescent="0.25">
      <c r="A84" s="554" t="s">
        <v>106</v>
      </c>
      <c r="B84" s="554"/>
      <c r="C84" s="554"/>
      <c r="D84" s="554"/>
      <c r="E84" s="554"/>
      <c r="F84" s="554"/>
      <c r="G84" s="554"/>
      <c r="H84" s="554"/>
      <c r="I84" s="554"/>
    </row>
    <row r="85" spans="1:9" ht="14" x14ac:dyDescent="0.25">
      <c r="A85" s="279" t="s">
        <v>72</v>
      </c>
      <c r="B85" s="581" t="s">
        <v>105</v>
      </c>
      <c r="C85" s="581"/>
      <c r="D85" s="581"/>
      <c r="E85" s="581"/>
      <c r="F85" s="581"/>
      <c r="G85" s="581"/>
      <c r="H85" s="581"/>
      <c r="I85" s="279" t="s">
        <v>16</v>
      </c>
    </row>
    <row r="86" spans="1:9" ht="13" x14ac:dyDescent="0.25">
      <c r="A86" s="272" t="s">
        <v>15</v>
      </c>
      <c r="B86" s="553" t="s">
        <v>105</v>
      </c>
      <c r="C86" s="553"/>
      <c r="D86" s="553"/>
      <c r="E86" s="553"/>
      <c r="F86" s="553"/>
      <c r="G86" s="553"/>
      <c r="H86" s="553"/>
      <c r="I86" s="71">
        <f xml:space="preserve"> I36*0.07%</f>
        <v>0.54124000000000017</v>
      </c>
    </row>
    <row r="87" spans="1:9" ht="13" x14ac:dyDescent="0.25">
      <c r="A87" s="272" t="s">
        <v>13</v>
      </c>
      <c r="B87" s="553" t="s">
        <v>103</v>
      </c>
      <c r="C87" s="553"/>
      <c r="D87" s="553"/>
      <c r="E87" s="553"/>
      <c r="F87" s="553"/>
      <c r="G87" s="553"/>
      <c r="H87" s="553"/>
      <c r="I87" s="25">
        <f>ROUND(H72*I86,2)</f>
        <v>0.2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25">
        <f>SUM(I86:I87)</f>
        <v>0.74124000000000012</v>
      </c>
    </row>
    <row r="89" spans="1:9" ht="14" x14ac:dyDescent="0.25">
      <c r="A89" s="581" t="s">
        <v>102</v>
      </c>
      <c r="B89" s="581"/>
      <c r="C89" s="581"/>
      <c r="D89" s="581"/>
      <c r="E89" s="581"/>
      <c r="F89" s="581"/>
      <c r="G89" s="581"/>
      <c r="H89" s="581"/>
      <c r="I89" s="581"/>
    </row>
    <row r="90" spans="1:9" ht="14" x14ac:dyDescent="0.25">
      <c r="A90" s="279" t="s">
        <v>70</v>
      </c>
      <c r="B90" s="581" t="s">
        <v>101</v>
      </c>
      <c r="C90" s="581"/>
      <c r="D90" s="581"/>
      <c r="E90" s="581"/>
      <c r="F90" s="581"/>
      <c r="G90" s="581"/>
      <c r="H90" s="581"/>
      <c r="I90" s="279" t="s">
        <v>16</v>
      </c>
    </row>
    <row r="91" spans="1:9" ht="13" x14ac:dyDescent="0.25">
      <c r="A91" s="272" t="s">
        <v>15</v>
      </c>
      <c r="B91" s="577" t="s">
        <v>100</v>
      </c>
      <c r="C91" s="577"/>
      <c r="D91" s="577"/>
      <c r="E91" s="577"/>
      <c r="F91" s="577"/>
      <c r="G91" s="577"/>
      <c r="H91" s="577"/>
      <c r="I91" s="72">
        <f>I36*0.42%</f>
        <v>3.2474400000000001</v>
      </c>
    </row>
    <row r="92" spans="1:9" ht="13" x14ac:dyDescent="0.25">
      <c r="A92" s="272" t="s">
        <v>13</v>
      </c>
      <c r="B92" s="577" t="s">
        <v>99</v>
      </c>
      <c r="C92" s="577"/>
      <c r="D92" s="577"/>
      <c r="E92" s="577"/>
      <c r="F92" s="577"/>
      <c r="G92" s="577"/>
      <c r="H92" s="577"/>
      <c r="I92" s="25">
        <f>I36*0.03%</f>
        <v>0.23196</v>
      </c>
    </row>
    <row r="93" spans="1:9" ht="13" x14ac:dyDescent="0.25">
      <c r="A93" s="272" t="s">
        <v>98</v>
      </c>
      <c r="B93" s="577" t="s">
        <v>97</v>
      </c>
      <c r="C93" s="577"/>
      <c r="D93" s="577"/>
      <c r="E93" s="577"/>
      <c r="F93" s="577"/>
      <c r="G93" s="577"/>
      <c r="H93" s="577"/>
      <c r="I93" s="25">
        <f>ROUND((0.08*0.4*0.05)*I36,2)</f>
        <v>1.24</v>
      </c>
    </row>
    <row r="94" spans="1:9" ht="13" x14ac:dyDescent="0.25">
      <c r="A94" s="272" t="s">
        <v>96</v>
      </c>
      <c r="B94" s="553" t="s">
        <v>95</v>
      </c>
      <c r="C94" s="553"/>
      <c r="D94" s="553"/>
      <c r="E94" s="553"/>
      <c r="F94" s="553"/>
      <c r="G94" s="553"/>
      <c r="H94" s="553"/>
      <c r="I94" s="71">
        <f>ROUND((1*0.08*0.1*0.05)*I36,2)</f>
        <v>0.31</v>
      </c>
    </row>
    <row r="95" spans="1:9" ht="13" x14ac:dyDescent="0.25">
      <c r="A95" s="272" t="s">
        <v>35</v>
      </c>
      <c r="B95" s="553" t="s">
        <v>190</v>
      </c>
      <c r="C95" s="553"/>
      <c r="D95" s="553"/>
      <c r="E95" s="553"/>
      <c r="F95" s="553"/>
      <c r="G95" s="553"/>
      <c r="H95" s="553"/>
      <c r="I95" s="25">
        <f xml:space="preserve"> I36*1.94%</f>
        <v>15.000080000000001</v>
      </c>
    </row>
    <row r="96" spans="1:9" ht="13" x14ac:dyDescent="0.25">
      <c r="A96" s="272" t="s">
        <v>32</v>
      </c>
      <c r="B96" s="577" t="s">
        <v>93</v>
      </c>
      <c r="C96" s="577"/>
      <c r="D96" s="577"/>
      <c r="E96" s="577"/>
      <c r="F96" s="577"/>
      <c r="G96" s="577"/>
      <c r="H96" s="577"/>
      <c r="I96" s="25">
        <f>I95*36.8%</f>
        <v>5.5200294400000001</v>
      </c>
    </row>
    <row r="97" spans="1:9" ht="13" x14ac:dyDescent="0.25">
      <c r="A97" s="272" t="s">
        <v>92</v>
      </c>
      <c r="B97" s="577" t="s">
        <v>91</v>
      </c>
      <c r="C97" s="577"/>
      <c r="D97" s="577"/>
      <c r="E97" s="577"/>
      <c r="F97" s="577"/>
      <c r="G97" s="577"/>
      <c r="H97" s="577"/>
      <c r="I97" s="25">
        <f>ROUND(1*0.08*0.4*I36,2)</f>
        <v>24.74</v>
      </c>
    </row>
    <row r="98" spans="1:9" ht="13" x14ac:dyDescent="0.25">
      <c r="A98" s="272" t="s">
        <v>90</v>
      </c>
      <c r="B98" s="553" t="s">
        <v>89</v>
      </c>
      <c r="C98" s="553"/>
      <c r="D98" s="553"/>
      <c r="E98" s="553"/>
      <c r="F98" s="553"/>
      <c r="G98" s="553"/>
      <c r="H98" s="553"/>
      <c r="I98" s="25">
        <f>ROUND(1*0.08*0.1*I36,2)</f>
        <v>6.19</v>
      </c>
    </row>
    <row r="99" spans="1:9" ht="13" x14ac:dyDescent="0.25">
      <c r="A99" s="578" t="s">
        <v>47</v>
      </c>
      <c r="B99" s="578"/>
      <c r="C99" s="578"/>
      <c r="D99" s="578"/>
      <c r="E99" s="578"/>
      <c r="F99" s="578"/>
      <c r="G99" s="578"/>
      <c r="H99" s="578"/>
      <c r="I99" s="25">
        <f>SUM(I91:I98)</f>
        <v>56.479509440000001</v>
      </c>
    </row>
    <row r="100" spans="1:9" ht="14" x14ac:dyDescent="0.25">
      <c r="A100" s="554" t="s">
        <v>88</v>
      </c>
      <c r="B100" s="554"/>
      <c r="C100" s="554"/>
      <c r="D100" s="554"/>
      <c r="E100" s="554"/>
      <c r="F100" s="554"/>
      <c r="G100" s="554"/>
      <c r="H100" s="554"/>
      <c r="I100" s="554"/>
    </row>
    <row r="101" spans="1:9" ht="14" x14ac:dyDescent="0.3">
      <c r="A101" s="41" t="s">
        <v>68</v>
      </c>
      <c r="B101" s="581" t="s">
        <v>87</v>
      </c>
      <c r="C101" s="581"/>
      <c r="D101" s="581"/>
      <c r="E101" s="581"/>
      <c r="F101" s="581"/>
      <c r="G101" s="581"/>
      <c r="H101" s="581"/>
      <c r="I101" s="41" t="s">
        <v>16</v>
      </c>
    </row>
    <row r="102" spans="1:9" ht="13" x14ac:dyDescent="0.3">
      <c r="A102" s="270" t="s">
        <v>15</v>
      </c>
      <c r="B102" s="577" t="s">
        <v>86</v>
      </c>
      <c r="C102" s="577"/>
      <c r="D102" s="577"/>
      <c r="E102" s="577"/>
      <c r="F102" s="577"/>
      <c r="G102" s="577"/>
      <c r="H102" s="577"/>
      <c r="I102" s="25">
        <f>I36*8.33%</f>
        <v>64.407560000000004</v>
      </c>
    </row>
    <row r="103" spans="1:9" ht="13" x14ac:dyDescent="0.3">
      <c r="A103" s="270" t="s">
        <v>13</v>
      </c>
      <c r="B103" s="577" t="s">
        <v>191</v>
      </c>
      <c r="C103" s="577"/>
      <c r="D103" s="577"/>
      <c r="E103" s="577"/>
      <c r="F103" s="577"/>
      <c r="G103" s="577"/>
      <c r="H103" s="577"/>
      <c r="I103" s="40">
        <f>I36*1%</f>
        <v>7.7320000000000002</v>
      </c>
    </row>
    <row r="104" spans="1:9" ht="13" x14ac:dyDescent="0.3">
      <c r="A104" s="270" t="s">
        <v>12</v>
      </c>
      <c r="B104" s="577" t="s">
        <v>180</v>
      </c>
      <c r="C104" s="577"/>
      <c r="D104" s="577"/>
      <c r="E104" s="577"/>
      <c r="F104" s="577"/>
      <c r="G104" s="577"/>
      <c r="H104" s="577"/>
      <c r="I104" s="40">
        <f>I36*0.02%</f>
        <v>0.15464000000000003</v>
      </c>
    </row>
    <row r="105" spans="1:9" ht="13" x14ac:dyDescent="0.3">
      <c r="A105" s="270" t="s">
        <v>35</v>
      </c>
      <c r="B105" s="577" t="s">
        <v>192</v>
      </c>
      <c r="C105" s="577"/>
      <c r="D105" s="577"/>
      <c r="E105" s="577"/>
      <c r="F105" s="577"/>
      <c r="G105" s="577"/>
      <c r="H105" s="577"/>
      <c r="I105" s="40">
        <f>I36*0.05%</f>
        <v>0.38660000000000005</v>
      </c>
    </row>
    <row r="106" spans="1:9" ht="13" x14ac:dyDescent="0.3">
      <c r="A106" s="270" t="s">
        <v>32</v>
      </c>
      <c r="B106" s="577" t="s">
        <v>193</v>
      </c>
      <c r="C106" s="577"/>
      <c r="D106" s="577"/>
      <c r="E106" s="577"/>
      <c r="F106" s="577"/>
      <c r="G106" s="577"/>
      <c r="H106" s="577"/>
      <c r="I106" s="37">
        <f>I36*0.28%</f>
        <v>2.1649600000000007</v>
      </c>
    </row>
    <row r="107" spans="1:9" ht="13" x14ac:dyDescent="0.3">
      <c r="A107" s="270" t="s">
        <v>81</v>
      </c>
      <c r="B107" s="577" t="s">
        <v>65</v>
      </c>
      <c r="C107" s="577"/>
      <c r="D107" s="577"/>
      <c r="E107" s="577"/>
      <c r="F107" s="577"/>
      <c r="G107" s="577"/>
      <c r="H107" s="577"/>
      <c r="I107" s="37"/>
    </row>
    <row r="108" spans="1:9" ht="13" x14ac:dyDescent="0.3">
      <c r="A108" s="578" t="s">
        <v>80</v>
      </c>
      <c r="B108" s="578"/>
      <c r="C108" s="578"/>
      <c r="D108" s="578"/>
      <c r="E108" s="578"/>
      <c r="F108" s="578"/>
      <c r="G108" s="578"/>
      <c r="H108" s="578"/>
      <c r="I108" s="37">
        <f>SUM(I102:I107)</f>
        <v>74.845760000000013</v>
      </c>
    </row>
    <row r="109" spans="1:9" ht="13" x14ac:dyDescent="0.3">
      <c r="A109" s="273" t="s">
        <v>79</v>
      </c>
      <c r="B109" s="577" t="s">
        <v>78</v>
      </c>
      <c r="C109" s="577"/>
      <c r="D109" s="577"/>
      <c r="E109" s="577"/>
      <c r="F109" s="577"/>
      <c r="G109" s="577"/>
      <c r="H109" s="577"/>
      <c r="I109" s="37">
        <f>ROUND(H72*I108,2)</f>
        <v>27.54</v>
      </c>
    </row>
    <row r="110" spans="1:9" ht="13" x14ac:dyDescent="0.25">
      <c r="A110" s="578" t="s">
        <v>47</v>
      </c>
      <c r="B110" s="578"/>
      <c r="C110" s="578"/>
      <c r="D110" s="578"/>
      <c r="E110" s="578"/>
      <c r="F110" s="578"/>
      <c r="G110" s="578"/>
      <c r="H110" s="578"/>
      <c r="I110" s="25">
        <f>SUM(I108:I109)</f>
        <v>102.38576</v>
      </c>
    </row>
    <row r="111" spans="1:9" ht="14" x14ac:dyDescent="0.25">
      <c r="A111" s="581" t="s">
        <v>77</v>
      </c>
      <c r="B111" s="581"/>
      <c r="C111" s="581"/>
      <c r="D111" s="581"/>
      <c r="E111" s="581"/>
      <c r="F111" s="581"/>
      <c r="G111" s="581"/>
      <c r="H111" s="581"/>
      <c r="I111" s="581"/>
    </row>
    <row r="112" spans="1:9" ht="14" x14ac:dyDescent="0.25">
      <c r="A112" s="279">
        <v>4</v>
      </c>
      <c r="B112" s="554" t="s">
        <v>34</v>
      </c>
      <c r="C112" s="554"/>
      <c r="D112" s="554"/>
      <c r="E112" s="554"/>
      <c r="F112" s="554"/>
      <c r="G112" s="554"/>
      <c r="H112" s="554"/>
      <c r="I112" s="279" t="s">
        <v>16</v>
      </c>
    </row>
    <row r="113" spans="1:9" ht="13" x14ac:dyDescent="0.25">
      <c r="A113" s="272" t="s">
        <v>76</v>
      </c>
      <c r="B113" s="553" t="s">
        <v>75</v>
      </c>
      <c r="C113" s="553"/>
      <c r="D113" s="553"/>
      <c r="E113" s="553"/>
      <c r="F113" s="553"/>
      <c r="G113" s="553"/>
      <c r="H113" s="553"/>
      <c r="I113" s="25">
        <f>I72</f>
        <v>284.53760000000011</v>
      </c>
    </row>
    <row r="114" spans="1:9" ht="13" x14ac:dyDescent="0.25">
      <c r="A114" s="272" t="s">
        <v>74</v>
      </c>
      <c r="B114" s="553" t="s">
        <v>73</v>
      </c>
      <c r="C114" s="553"/>
      <c r="D114" s="553"/>
      <c r="E114" s="553"/>
      <c r="F114" s="553"/>
      <c r="G114" s="553"/>
      <c r="H114" s="553"/>
      <c r="I114" s="25">
        <f>I82</f>
        <v>117.51252000000001</v>
      </c>
    </row>
    <row r="115" spans="1:9" ht="13" x14ac:dyDescent="0.25">
      <c r="A115" s="272" t="s">
        <v>72</v>
      </c>
      <c r="B115" s="553" t="s">
        <v>71</v>
      </c>
      <c r="C115" s="553"/>
      <c r="D115" s="553"/>
      <c r="E115" s="553"/>
      <c r="F115" s="553"/>
      <c r="G115" s="553"/>
      <c r="H115" s="553"/>
      <c r="I115" s="25">
        <f>I88</f>
        <v>0.74124000000000012</v>
      </c>
    </row>
    <row r="116" spans="1:9" ht="13" x14ac:dyDescent="0.25">
      <c r="A116" s="272" t="s">
        <v>70</v>
      </c>
      <c r="B116" s="553" t="s">
        <v>69</v>
      </c>
      <c r="C116" s="553"/>
      <c r="D116" s="553"/>
      <c r="E116" s="553"/>
      <c r="F116" s="553"/>
      <c r="G116" s="553"/>
      <c r="H116" s="553"/>
      <c r="I116" s="25">
        <f>I99</f>
        <v>56.479509440000001</v>
      </c>
    </row>
    <row r="117" spans="1:9" ht="13" x14ac:dyDescent="0.25">
      <c r="A117" s="272" t="s">
        <v>68</v>
      </c>
      <c r="B117" s="553" t="s">
        <v>67</v>
      </c>
      <c r="C117" s="553"/>
      <c r="D117" s="553"/>
      <c r="E117" s="553"/>
      <c r="F117" s="553"/>
      <c r="G117" s="553"/>
      <c r="H117" s="553"/>
      <c r="I117" s="25">
        <f>I110</f>
        <v>102.38576</v>
      </c>
    </row>
    <row r="118" spans="1:9" ht="13" x14ac:dyDescent="0.25">
      <c r="A118" s="272" t="s">
        <v>66</v>
      </c>
      <c r="B118" s="553" t="s">
        <v>65</v>
      </c>
      <c r="C118" s="553"/>
      <c r="D118" s="553"/>
      <c r="E118" s="553"/>
      <c r="F118" s="553"/>
      <c r="G118" s="553"/>
      <c r="H118" s="553"/>
      <c r="I118" s="25"/>
    </row>
    <row r="119" spans="1:9" ht="13" x14ac:dyDescent="0.25">
      <c r="A119" s="578" t="s">
        <v>47</v>
      </c>
      <c r="B119" s="578"/>
      <c r="C119" s="578"/>
      <c r="D119" s="578"/>
      <c r="E119" s="578"/>
      <c r="F119" s="578"/>
      <c r="G119" s="578"/>
      <c r="H119" s="578"/>
      <c r="I119" s="25">
        <f>SUM(I113:I118)</f>
        <v>561.65662944000019</v>
      </c>
    </row>
    <row r="120" spans="1:9" ht="13" x14ac:dyDescent="0.25">
      <c r="A120" s="560" t="s">
        <v>64</v>
      </c>
      <c r="B120" s="560"/>
      <c r="C120" s="560"/>
      <c r="D120" s="560"/>
      <c r="E120" s="560"/>
      <c r="F120" s="560"/>
      <c r="G120" s="560"/>
      <c r="H120" s="560"/>
      <c r="I120" s="560"/>
    </row>
    <row r="121" spans="1:9" ht="14" x14ac:dyDescent="0.25">
      <c r="A121" s="279">
        <v>5</v>
      </c>
      <c r="B121" s="581" t="s">
        <v>63</v>
      </c>
      <c r="C121" s="581"/>
      <c r="D121" s="581"/>
      <c r="E121" s="581"/>
      <c r="F121" s="581"/>
      <c r="G121" s="581"/>
      <c r="H121" s="279" t="s">
        <v>62</v>
      </c>
      <c r="I121" s="34" t="s">
        <v>16</v>
      </c>
    </row>
    <row r="122" spans="1:9" ht="13" x14ac:dyDescent="0.25">
      <c r="A122" s="624" t="s">
        <v>61</v>
      </c>
      <c r="B122" s="624"/>
      <c r="C122" s="624"/>
      <c r="D122" s="624"/>
      <c r="E122" s="624"/>
      <c r="F122" s="624"/>
      <c r="G122" s="624"/>
      <c r="H122" s="33" t="s">
        <v>49</v>
      </c>
      <c r="I122" s="23">
        <f>SUM(I36+I48+I58+I119)</f>
        <v>1638.1466294400002</v>
      </c>
    </row>
    <row r="123" spans="1:9" ht="13" x14ac:dyDescent="0.25">
      <c r="A123" s="272" t="s">
        <v>15</v>
      </c>
      <c r="B123" s="574" t="s">
        <v>60</v>
      </c>
      <c r="C123" s="622"/>
      <c r="D123" s="622"/>
      <c r="E123" s="622"/>
      <c r="F123" s="622"/>
      <c r="G123" s="623"/>
      <c r="H123" s="285" t="s">
        <v>343</v>
      </c>
      <c r="I123" s="25">
        <v>100.17</v>
      </c>
    </row>
    <row r="124" spans="1:9" ht="13" x14ac:dyDescent="0.25">
      <c r="A124" s="624" t="s">
        <v>59</v>
      </c>
      <c r="B124" s="624"/>
      <c r="C124" s="624"/>
      <c r="D124" s="624"/>
      <c r="E124" s="624"/>
      <c r="F124" s="624"/>
      <c r="G124" s="624"/>
      <c r="H124" s="31" t="s">
        <v>49</v>
      </c>
      <c r="I124" s="23">
        <f>SUM(I36+I48+I58+I119+I123)</f>
        <v>1738.3166294400003</v>
      </c>
    </row>
    <row r="125" spans="1:9" ht="13" x14ac:dyDescent="0.25">
      <c r="A125" s="272" t="s">
        <v>13</v>
      </c>
      <c r="B125" s="574" t="s">
        <v>58</v>
      </c>
      <c r="C125" s="622"/>
      <c r="D125" s="622"/>
      <c r="E125" s="622"/>
      <c r="F125" s="622"/>
      <c r="G125" s="623"/>
      <c r="H125" s="32" t="s">
        <v>344</v>
      </c>
      <c r="I125" s="25">
        <v>43</v>
      </c>
    </row>
    <row r="126" spans="1:9" ht="13" x14ac:dyDescent="0.25">
      <c r="A126" s="624" t="s">
        <v>57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SUM(I36+I48+I58+I119+I123+I125)</f>
        <v>1781.3166294400003</v>
      </c>
    </row>
    <row r="127" spans="1:9" ht="13" x14ac:dyDescent="0.25">
      <c r="A127" s="272" t="s">
        <v>12</v>
      </c>
      <c r="B127" s="577" t="s">
        <v>56</v>
      </c>
      <c r="C127" s="577"/>
      <c r="D127" s="577"/>
      <c r="E127" s="577"/>
      <c r="F127" s="577"/>
      <c r="G127" s="577"/>
      <c r="H127" s="30" t="s">
        <v>49</v>
      </c>
      <c r="I127" s="28"/>
    </row>
    <row r="128" spans="1:9" ht="13" x14ac:dyDescent="0.25">
      <c r="A128" s="272"/>
      <c r="B128" s="577" t="s">
        <v>55</v>
      </c>
      <c r="C128" s="577"/>
      <c r="D128" s="577"/>
      <c r="E128" s="577"/>
      <c r="F128" s="577"/>
      <c r="G128" s="577"/>
      <c r="H128" s="30" t="s">
        <v>49</v>
      </c>
      <c r="I128" s="28" t="s">
        <v>49</v>
      </c>
    </row>
    <row r="129" spans="1:9" ht="13" x14ac:dyDescent="0.25">
      <c r="A129" s="272"/>
      <c r="B129" s="625" t="s">
        <v>263</v>
      </c>
      <c r="C129" s="583"/>
      <c r="D129" s="583"/>
      <c r="E129" s="583"/>
      <c r="F129" s="583"/>
      <c r="G129" s="583"/>
      <c r="H129" s="26">
        <v>0.03</v>
      </c>
      <c r="I129" s="25">
        <f>I152*H129</f>
        <v>55.5</v>
      </c>
    </row>
    <row r="130" spans="1:9" ht="13" x14ac:dyDescent="0.25">
      <c r="A130" s="272"/>
      <c r="B130" s="625" t="s">
        <v>264</v>
      </c>
      <c r="C130" s="583"/>
      <c r="D130" s="583"/>
      <c r="E130" s="583"/>
      <c r="F130" s="583"/>
      <c r="G130" s="583"/>
      <c r="H130" s="26">
        <v>6.4999999999999997E-3</v>
      </c>
      <c r="I130" s="25">
        <f>I152*H130</f>
        <v>12.024999999999999</v>
      </c>
    </row>
    <row r="131" spans="1:9" ht="13" x14ac:dyDescent="0.25">
      <c r="A131" s="272"/>
      <c r="B131" s="582" t="s">
        <v>265</v>
      </c>
      <c r="C131" s="582"/>
      <c r="D131" s="582"/>
      <c r="E131" s="582"/>
      <c r="F131" s="582"/>
      <c r="G131" s="582"/>
      <c r="H131" s="29"/>
      <c r="I131" s="28"/>
    </row>
    <row r="132" spans="1:9" ht="13" x14ac:dyDescent="0.25">
      <c r="A132" s="272"/>
      <c r="B132" s="584" t="s">
        <v>51</v>
      </c>
      <c r="C132" s="584"/>
      <c r="D132" s="584"/>
      <c r="E132" s="584"/>
      <c r="F132" s="584"/>
      <c r="G132" s="584"/>
      <c r="H132" s="29" t="s">
        <v>49</v>
      </c>
      <c r="I132" s="28" t="s">
        <v>49</v>
      </c>
    </row>
    <row r="133" spans="1:9" ht="13" x14ac:dyDescent="0.25">
      <c r="A133" s="272"/>
      <c r="B133" s="573" t="s">
        <v>50</v>
      </c>
      <c r="C133" s="573"/>
      <c r="D133" s="573"/>
      <c r="E133" s="573"/>
      <c r="F133" s="573"/>
      <c r="G133" s="573"/>
      <c r="H133" s="29" t="s">
        <v>49</v>
      </c>
      <c r="I133" s="28" t="s">
        <v>49</v>
      </c>
    </row>
    <row r="134" spans="1:9" ht="13" x14ac:dyDescent="0.25">
      <c r="A134" s="272"/>
      <c r="B134" s="625" t="s">
        <v>228</v>
      </c>
      <c r="C134" s="583"/>
      <c r="D134" s="583"/>
      <c r="E134" s="583"/>
      <c r="F134" s="583"/>
      <c r="G134" s="583"/>
      <c r="H134" s="26">
        <v>0.05</v>
      </c>
      <c r="I134" s="25">
        <f>I152*H134</f>
        <v>92.5</v>
      </c>
    </row>
    <row r="135" spans="1:9" ht="13" x14ac:dyDescent="0.25">
      <c r="A135" s="578" t="s">
        <v>248</v>
      </c>
      <c r="B135" s="578"/>
      <c r="C135" s="578"/>
      <c r="D135" s="578"/>
      <c r="E135" s="578"/>
      <c r="F135" s="578"/>
      <c r="G135" s="578"/>
      <c r="H135" s="578"/>
      <c r="I135" s="25">
        <f>I137+I123+I125</f>
        <v>303.19499999999999</v>
      </c>
    </row>
    <row r="136" spans="1:9" ht="13" x14ac:dyDescent="0.25">
      <c r="A136" s="578"/>
      <c r="B136" s="578"/>
      <c r="C136" s="578"/>
      <c r="D136" s="578"/>
      <c r="E136" s="578"/>
      <c r="F136" s="578"/>
      <c r="G136" s="578"/>
      <c r="H136" s="578"/>
      <c r="I136" s="578"/>
    </row>
    <row r="137" spans="1:9" ht="13" x14ac:dyDescent="0.25">
      <c r="A137" s="589" t="s">
        <v>46</v>
      </c>
      <c r="B137" s="589"/>
      <c r="C137" s="589"/>
      <c r="D137" s="589"/>
      <c r="E137" s="589"/>
      <c r="F137" s="589"/>
      <c r="G137" s="589"/>
      <c r="H137" s="24">
        <f>SUM(H129:H134)</f>
        <v>8.6499999999999994E-2</v>
      </c>
      <c r="I137" s="23">
        <f>SUM(I129:I134)</f>
        <v>160.02500000000001</v>
      </c>
    </row>
    <row r="138" spans="1:9" x14ac:dyDescent="0.25">
      <c r="A138" s="590" t="s">
        <v>45</v>
      </c>
      <c r="B138" s="590"/>
      <c r="C138" s="591" t="s">
        <v>44</v>
      </c>
      <c r="D138" s="591"/>
      <c r="E138" s="591"/>
      <c r="F138" s="591"/>
      <c r="G138" s="591"/>
      <c r="H138" s="591"/>
      <c r="I138" s="591"/>
    </row>
    <row r="139" spans="1:9" x14ac:dyDescent="0.25">
      <c r="A139" s="590"/>
      <c r="B139" s="590"/>
      <c r="C139" s="592" t="s">
        <v>43</v>
      </c>
      <c r="D139" s="592"/>
      <c r="E139" s="592"/>
      <c r="F139" s="592"/>
      <c r="G139" s="592"/>
      <c r="H139" s="592"/>
      <c r="I139" s="592"/>
    </row>
    <row r="140" spans="1:9" x14ac:dyDescent="0.25">
      <c r="A140" s="590"/>
      <c r="B140" s="590"/>
      <c r="C140" s="593" t="s">
        <v>42</v>
      </c>
      <c r="D140" s="593"/>
      <c r="E140" s="593"/>
      <c r="F140" s="593"/>
      <c r="G140" s="593"/>
      <c r="H140" s="593"/>
      <c r="I140" s="593"/>
    </row>
    <row r="141" spans="1:9" x14ac:dyDescent="0.25">
      <c r="A141" s="585"/>
      <c r="B141" s="585"/>
      <c r="C141" s="585"/>
      <c r="D141" s="585"/>
      <c r="E141" s="585"/>
      <c r="F141" s="585"/>
      <c r="G141" s="585"/>
      <c r="H141" s="585"/>
      <c r="I141" s="585"/>
    </row>
    <row r="142" spans="1:9" ht="13" x14ac:dyDescent="0.25">
      <c r="A142" s="553" t="s">
        <v>41</v>
      </c>
      <c r="B142" s="553"/>
      <c r="C142" s="553"/>
      <c r="D142" s="553"/>
      <c r="E142" s="553"/>
      <c r="F142" s="553"/>
      <c r="G142" s="553"/>
      <c r="H142" s="553"/>
      <c r="I142" s="553"/>
    </row>
    <row r="143" spans="1:9" ht="13" x14ac:dyDescent="0.25">
      <c r="A143" s="578"/>
      <c r="B143" s="578"/>
      <c r="C143" s="578"/>
      <c r="D143" s="578"/>
      <c r="E143" s="578"/>
      <c r="F143" s="578"/>
      <c r="G143" s="578"/>
      <c r="H143" s="578"/>
      <c r="I143" s="578"/>
    </row>
    <row r="144" spans="1:9" ht="15.5" x14ac:dyDescent="0.25">
      <c r="A144" s="586" t="s">
        <v>40</v>
      </c>
      <c r="B144" s="586"/>
      <c r="C144" s="586"/>
      <c r="D144" s="586"/>
      <c r="E144" s="586"/>
      <c r="F144" s="586"/>
      <c r="G144" s="586"/>
      <c r="H144" s="586"/>
      <c r="I144" s="586"/>
    </row>
    <row r="145" spans="1:9" ht="14" x14ac:dyDescent="0.25">
      <c r="A145" s="587" t="s">
        <v>39</v>
      </c>
      <c r="B145" s="587"/>
      <c r="C145" s="587"/>
      <c r="D145" s="587"/>
      <c r="E145" s="587"/>
      <c r="F145" s="587"/>
      <c r="G145" s="587"/>
      <c r="H145" s="587"/>
      <c r="I145" s="271" t="s">
        <v>16</v>
      </c>
    </row>
    <row r="146" spans="1:9" ht="13" x14ac:dyDescent="0.25">
      <c r="A146" s="275" t="s">
        <v>15</v>
      </c>
      <c r="B146" s="588" t="s">
        <v>38</v>
      </c>
      <c r="C146" s="588"/>
      <c r="D146" s="588"/>
      <c r="E146" s="588"/>
      <c r="F146" s="588"/>
      <c r="G146" s="588"/>
      <c r="H146" s="588"/>
      <c r="I146" s="20">
        <f>I36</f>
        <v>773.2</v>
      </c>
    </row>
    <row r="147" spans="1:9" ht="13" x14ac:dyDescent="0.25">
      <c r="A147" s="275" t="s">
        <v>13</v>
      </c>
      <c r="B147" s="588" t="s">
        <v>37</v>
      </c>
      <c r="C147" s="588"/>
      <c r="D147" s="588"/>
      <c r="E147" s="588"/>
      <c r="F147" s="588"/>
      <c r="G147" s="588"/>
      <c r="H147" s="588"/>
      <c r="I147" s="20">
        <f>I48</f>
        <v>273.29000000000002</v>
      </c>
    </row>
    <row r="148" spans="1:9" ht="13" x14ac:dyDescent="0.25">
      <c r="A148" s="275" t="s">
        <v>12</v>
      </c>
      <c r="B148" s="588" t="s">
        <v>36</v>
      </c>
      <c r="C148" s="588"/>
      <c r="D148" s="588"/>
      <c r="E148" s="588"/>
      <c r="F148" s="588"/>
      <c r="G148" s="588"/>
      <c r="H148" s="588"/>
      <c r="I148" s="20">
        <f>I58</f>
        <v>30</v>
      </c>
    </row>
    <row r="149" spans="1:9" ht="13" x14ac:dyDescent="0.25">
      <c r="A149" s="275" t="s">
        <v>35</v>
      </c>
      <c r="B149" s="588" t="s">
        <v>34</v>
      </c>
      <c r="C149" s="588"/>
      <c r="D149" s="588"/>
      <c r="E149" s="588"/>
      <c r="F149" s="588"/>
      <c r="G149" s="588"/>
      <c r="H149" s="588"/>
      <c r="I149" s="20">
        <f>I119</f>
        <v>561.65662944000019</v>
      </c>
    </row>
    <row r="150" spans="1:9" ht="13" x14ac:dyDescent="0.25">
      <c r="A150" s="598" t="s">
        <v>33</v>
      </c>
      <c r="B150" s="598"/>
      <c r="C150" s="598"/>
      <c r="D150" s="598"/>
      <c r="E150" s="598"/>
      <c r="F150" s="598"/>
      <c r="G150" s="598"/>
      <c r="H150" s="598"/>
      <c r="I150" s="20">
        <f>SUM(I146:I149)</f>
        <v>1638.1466294400002</v>
      </c>
    </row>
    <row r="151" spans="1:9" ht="13" x14ac:dyDescent="0.25">
      <c r="A151" s="21" t="s">
        <v>32</v>
      </c>
      <c r="B151" s="588" t="s">
        <v>31</v>
      </c>
      <c r="C151" s="588"/>
      <c r="D151" s="588"/>
      <c r="E151" s="588"/>
      <c r="F151" s="588"/>
      <c r="G151" s="588"/>
      <c r="H151" s="588"/>
      <c r="I151" s="20">
        <f>I135</f>
        <v>303.19499999999999</v>
      </c>
    </row>
    <row r="152" spans="1:9" ht="13" x14ac:dyDescent="0.25">
      <c r="A152" s="598" t="s">
        <v>30</v>
      </c>
      <c r="B152" s="598"/>
      <c r="C152" s="598"/>
      <c r="D152" s="598"/>
      <c r="E152" s="598"/>
      <c r="F152" s="598"/>
      <c r="G152" s="598"/>
      <c r="H152" s="598"/>
      <c r="I152" s="20">
        <v>1850</v>
      </c>
    </row>
    <row r="153" spans="1:9" ht="14.5" x14ac:dyDescent="0.25">
      <c r="A153" s="594" t="s">
        <v>29</v>
      </c>
      <c r="B153" s="594"/>
      <c r="C153" s="594"/>
      <c r="D153" s="594"/>
      <c r="E153" s="594"/>
      <c r="F153" s="594"/>
      <c r="G153" s="594"/>
      <c r="H153" s="594"/>
      <c r="I153" s="594"/>
    </row>
    <row r="154" spans="1:9" ht="15.5" x14ac:dyDescent="0.25">
      <c r="A154" s="586" t="s">
        <v>28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69" x14ac:dyDescent="0.25">
      <c r="A155" s="595" t="s">
        <v>27</v>
      </c>
      <c r="B155" s="595"/>
      <c r="C155" s="580" t="s">
        <v>26</v>
      </c>
      <c r="D155" s="580"/>
      <c r="E155" s="19" t="s">
        <v>25</v>
      </c>
      <c r="F155" s="580" t="s">
        <v>24</v>
      </c>
      <c r="G155" s="580"/>
      <c r="H155" s="271" t="s">
        <v>23</v>
      </c>
      <c r="I155" s="271" t="s">
        <v>22</v>
      </c>
    </row>
    <row r="156" spans="1:9" x14ac:dyDescent="0.25">
      <c r="A156" s="621" t="s">
        <v>185</v>
      </c>
      <c r="B156" s="596"/>
      <c r="C156" s="619">
        <v>1950</v>
      </c>
      <c r="D156" s="597"/>
      <c r="E156" s="18">
        <v>4</v>
      </c>
      <c r="F156" s="619">
        <v>1950</v>
      </c>
      <c r="G156" s="597"/>
      <c r="H156" s="16">
        <v>4</v>
      </c>
      <c r="I156" s="276">
        <v>7800</v>
      </c>
    </row>
    <row r="157" spans="1:9" ht="13" x14ac:dyDescent="0.25">
      <c r="A157" s="603" t="s">
        <v>20</v>
      </c>
      <c r="B157" s="603"/>
      <c r="C157" s="603"/>
      <c r="D157" s="603"/>
      <c r="E157" s="603"/>
      <c r="F157" s="603"/>
      <c r="G157" s="603"/>
      <c r="H157" s="603"/>
      <c r="I157" s="276">
        <v>7800</v>
      </c>
    </row>
    <row r="158" spans="1:9" ht="15.5" x14ac:dyDescent="0.25">
      <c r="A158" s="586" t="s">
        <v>19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15.5" x14ac:dyDescent="0.25">
      <c r="A159" s="586" t="s">
        <v>18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13" x14ac:dyDescent="0.25">
      <c r="A160" s="580" t="s">
        <v>17</v>
      </c>
      <c r="B160" s="580"/>
      <c r="C160" s="580"/>
      <c r="D160" s="580"/>
      <c r="E160" s="580"/>
      <c r="F160" s="580"/>
      <c r="G160" s="580"/>
      <c r="H160" s="580"/>
      <c r="I160" s="271" t="s">
        <v>16</v>
      </c>
    </row>
    <row r="161" spans="1:9" x14ac:dyDescent="0.25">
      <c r="A161" s="274" t="s">
        <v>15</v>
      </c>
      <c r="B161" s="583" t="s">
        <v>14</v>
      </c>
      <c r="C161" s="583"/>
      <c r="D161" s="583"/>
      <c r="E161" s="583"/>
      <c r="F161" s="583"/>
      <c r="G161" s="583"/>
      <c r="H161" s="583"/>
      <c r="I161" s="16"/>
    </row>
    <row r="162" spans="1:9" x14ac:dyDescent="0.25">
      <c r="A162" s="274" t="s">
        <v>13</v>
      </c>
      <c r="B162" s="583" t="s">
        <v>9</v>
      </c>
      <c r="C162" s="583"/>
      <c r="D162" s="583"/>
      <c r="E162" s="583"/>
      <c r="F162" s="583"/>
      <c r="G162" s="583"/>
      <c r="H162" s="583"/>
      <c r="I162" s="276">
        <v>7800</v>
      </c>
    </row>
    <row r="163" spans="1:9" x14ac:dyDescent="0.25">
      <c r="A163" s="274" t="s">
        <v>12</v>
      </c>
      <c r="B163" s="583" t="s">
        <v>11</v>
      </c>
      <c r="C163" s="583"/>
      <c r="D163" s="583"/>
      <c r="E163" s="583"/>
      <c r="F163" s="583"/>
      <c r="G163" s="583"/>
      <c r="H163" s="583"/>
      <c r="I163" s="276"/>
    </row>
    <row r="164" spans="1:9" x14ac:dyDescent="0.25">
      <c r="A164" s="599"/>
      <c r="B164" s="599"/>
      <c r="C164" s="599"/>
      <c r="D164" s="599"/>
      <c r="E164" s="599"/>
      <c r="F164" s="599"/>
      <c r="G164" s="599"/>
      <c r="H164" s="599"/>
      <c r="I164" s="599"/>
    </row>
    <row r="165" spans="1:9" x14ac:dyDescent="0.25">
      <c r="A165" s="596" t="s">
        <v>10</v>
      </c>
      <c r="B165" s="596"/>
      <c r="C165" s="596"/>
      <c r="D165" s="596"/>
      <c r="E165" s="596"/>
      <c r="F165" s="596"/>
      <c r="G165" s="596"/>
      <c r="H165" s="596"/>
      <c r="I165" s="596"/>
    </row>
    <row r="166" spans="1:9" ht="13" x14ac:dyDescent="0.3">
      <c r="A166" s="13"/>
      <c r="B166" s="13"/>
      <c r="C166" s="13"/>
      <c r="D166" s="13"/>
      <c r="E166" s="13"/>
      <c r="F166" s="13"/>
      <c r="G166" s="13"/>
      <c r="H166" s="12"/>
      <c r="I166" s="12"/>
    </row>
    <row r="167" spans="1:9" ht="13" x14ac:dyDescent="0.3">
      <c r="A167" s="600"/>
      <c r="B167" s="600"/>
      <c r="C167" s="600"/>
      <c r="D167" s="600"/>
      <c r="E167" s="600"/>
      <c r="F167" s="600"/>
      <c r="G167" s="600"/>
      <c r="H167" s="600"/>
      <c r="I167" s="600"/>
    </row>
    <row r="168" spans="1:9" ht="18" x14ac:dyDescent="0.25">
      <c r="A168" s="601" t="s">
        <v>9</v>
      </c>
      <c r="B168" s="601"/>
      <c r="C168" s="601"/>
      <c r="D168" s="601"/>
      <c r="E168" s="601"/>
      <c r="F168" s="601"/>
      <c r="G168" s="602">
        <v>7800</v>
      </c>
      <c r="H168" s="602"/>
      <c r="I168" s="602"/>
    </row>
    <row r="169" spans="1:9" ht="18" x14ac:dyDescent="0.4">
      <c r="A169" s="607"/>
      <c r="B169" s="607"/>
      <c r="C169" s="607"/>
      <c r="D169" s="607"/>
      <c r="E169" s="607"/>
      <c r="F169" s="607"/>
      <c r="G169" s="607"/>
      <c r="H169" s="607"/>
      <c r="I169" s="607"/>
    </row>
    <row r="170" spans="1:9" ht="18" x14ac:dyDescent="0.25">
      <c r="A170" s="601" t="s">
        <v>8</v>
      </c>
      <c r="B170" s="601"/>
      <c r="C170" s="601"/>
      <c r="D170" s="601"/>
      <c r="E170" s="601"/>
      <c r="F170" s="601"/>
      <c r="G170" s="608">
        <v>12</v>
      </c>
      <c r="H170" s="608"/>
      <c r="I170" s="608"/>
    </row>
    <row r="171" spans="1:9" ht="18" x14ac:dyDescent="0.25">
      <c r="A171" s="609"/>
      <c r="B171" s="609"/>
      <c r="C171" s="609"/>
      <c r="D171" s="609"/>
      <c r="E171" s="609"/>
      <c r="F171" s="609"/>
      <c r="G171" s="609"/>
      <c r="H171" s="609"/>
      <c r="I171" s="609"/>
    </row>
    <row r="172" spans="1:9" ht="18" x14ac:dyDescent="0.25">
      <c r="A172" s="610" t="s">
        <v>7</v>
      </c>
      <c r="B172" s="610"/>
      <c r="C172" s="610"/>
      <c r="D172" s="610"/>
      <c r="E172" s="610"/>
      <c r="F172" s="610"/>
      <c r="G172" s="611">
        <v>93600</v>
      </c>
      <c r="H172" s="611"/>
      <c r="I172" s="611"/>
    </row>
  </sheetData>
  <mergeCells count="182">
    <mergeCell ref="A169:I169"/>
    <mergeCell ref="A170:F170"/>
    <mergeCell ref="G170:I170"/>
    <mergeCell ref="A171:I171"/>
    <mergeCell ref="A172:F172"/>
    <mergeCell ref="G172:I172"/>
    <mergeCell ref="B163:H163"/>
    <mergeCell ref="A164:I164"/>
    <mergeCell ref="A165:I165"/>
    <mergeCell ref="A167:I167"/>
    <mergeCell ref="A168:F168"/>
    <mergeCell ref="G168:I168"/>
    <mergeCell ref="A157:H157"/>
    <mergeCell ref="A158:I158"/>
    <mergeCell ref="A159:I159"/>
    <mergeCell ref="A160:H160"/>
    <mergeCell ref="B161:H161"/>
    <mergeCell ref="B162:H162"/>
    <mergeCell ref="A154:I154"/>
    <mergeCell ref="A155:B155"/>
    <mergeCell ref="C155:D155"/>
    <mergeCell ref="F155:G155"/>
    <mergeCell ref="A156:B156"/>
    <mergeCell ref="C156:D156"/>
    <mergeCell ref="F156:G156"/>
    <mergeCell ref="B148:H148"/>
    <mergeCell ref="B149:H149"/>
    <mergeCell ref="A150:H150"/>
    <mergeCell ref="B151:H151"/>
    <mergeCell ref="A152:H152"/>
    <mergeCell ref="A153:I153"/>
    <mergeCell ref="A142:I142"/>
    <mergeCell ref="A143:I143"/>
    <mergeCell ref="A144:I144"/>
    <mergeCell ref="A145:H145"/>
    <mergeCell ref="B146:H146"/>
    <mergeCell ref="B147:H147"/>
    <mergeCell ref="A137:G137"/>
    <mergeCell ref="A138:B140"/>
    <mergeCell ref="C138:I138"/>
    <mergeCell ref="C139:I139"/>
    <mergeCell ref="C140:I140"/>
    <mergeCell ref="A141:I141"/>
    <mergeCell ref="B131:G131"/>
    <mergeCell ref="B132:G132"/>
    <mergeCell ref="B133:G133"/>
    <mergeCell ref="B134:G134"/>
    <mergeCell ref="A135:H135"/>
    <mergeCell ref="A136:I136"/>
    <mergeCell ref="B125:G125"/>
    <mergeCell ref="A126:G126"/>
    <mergeCell ref="B127:G127"/>
    <mergeCell ref="B128:G128"/>
    <mergeCell ref="B129:G129"/>
    <mergeCell ref="B130:G130"/>
    <mergeCell ref="A119:H119"/>
    <mergeCell ref="A120:I120"/>
    <mergeCell ref="B121:G121"/>
    <mergeCell ref="A122:G122"/>
    <mergeCell ref="B123:G123"/>
    <mergeCell ref="A124:G124"/>
    <mergeCell ref="B113:H113"/>
    <mergeCell ref="B114:H114"/>
    <mergeCell ref="B115:H115"/>
    <mergeCell ref="B116:H116"/>
    <mergeCell ref="B117:H117"/>
    <mergeCell ref="B118:H118"/>
    <mergeCell ref="B107:H107"/>
    <mergeCell ref="A108:H108"/>
    <mergeCell ref="B109:H109"/>
    <mergeCell ref="A110:H110"/>
    <mergeCell ref="A111:I111"/>
    <mergeCell ref="B112:H112"/>
    <mergeCell ref="B101:H101"/>
    <mergeCell ref="B102:H102"/>
    <mergeCell ref="B103:H103"/>
    <mergeCell ref="B104:H104"/>
    <mergeCell ref="B105:H105"/>
    <mergeCell ref="B106:H106"/>
    <mergeCell ref="B95:H95"/>
    <mergeCell ref="B96:H96"/>
    <mergeCell ref="B97:H97"/>
    <mergeCell ref="B98:H98"/>
    <mergeCell ref="A99:H99"/>
    <mergeCell ref="A100:I100"/>
    <mergeCell ref="A89:I89"/>
    <mergeCell ref="B90:H90"/>
    <mergeCell ref="B91:H91"/>
    <mergeCell ref="B92:H92"/>
    <mergeCell ref="B93:H93"/>
    <mergeCell ref="B94:H94"/>
    <mergeCell ref="A83:I83"/>
    <mergeCell ref="A84:I84"/>
    <mergeCell ref="B85:H85"/>
    <mergeCell ref="B86:H86"/>
    <mergeCell ref="B87:H87"/>
    <mergeCell ref="A88:H88"/>
    <mergeCell ref="B77:H77"/>
    <mergeCell ref="B78:H78"/>
    <mergeCell ref="B79:H79"/>
    <mergeCell ref="A80:H80"/>
    <mergeCell ref="B81:H81"/>
    <mergeCell ref="A82:H82"/>
    <mergeCell ref="B70:G70"/>
    <mergeCell ref="B71:G71"/>
    <mergeCell ref="A72:G72"/>
    <mergeCell ref="A74:I74"/>
    <mergeCell ref="A75:I75"/>
    <mergeCell ref="A76:I76"/>
    <mergeCell ref="B64:G64"/>
    <mergeCell ref="B65:G65"/>
    <mergeCell ref="B66:G66"/>
    <mergeCell ref="B67:G67"/>
    <mergeCell ref="B68:G68"/>
    <mergeCell ref="B69:G69"/>
    <mergeCell ref="B57:H57"/>
    <mergeCell ref="A58:H58"/>
    <mergeCell ref="A59:I59"/>
    <mergeCell ref="A60:I60"/>
    <mergeCell ref="A62:I62"/>
    <mergeCell ref="B63:G63"/>
    <mergeCell ref="A51:I51"/>
    <mergeCell ref="A52:I52"/>
    <mergeCell ref="B53:H53"/>
    <mergeCell ref="B54:H54"/>
    <mergeCell ref="B55:H55"/>
    <mergeCell ref="B56:H56"/>
    <mergeCell ref="B45:H45"/>
    <mergeCell ref="B46:H46"/>
    <mergeCell ref="B47:H47"/>
    <mergeCell ref="B48:H48"/>
    <mergeCell ref="A49:I49"/>
    <mergeCell ref="A50:I50"/>
    <mergeCell ref="B39:H39"/>
    <mergeCell ref="B40:G40"/>
    <mergeCell ref="B41:G41"/>
    <mergeCell ref="B42:H42"/>
    <mergeCell ref="B43:G43"/>
    <mergeCell ref="B44:H44"/>
    <mergeCell ref="B33:H33"/>
    <mergeCell ref="B34:H34"/>
    <mergeCell ref="B35:H35"/>
    <mergeCell ref="A36:H36"/>
    <mergeCell ref="A37:I37"/>
    <mergeCell ref="B38:H38"/>
    <mergeCell ref="B27:G27"/>
    <mergeCell ref="B28:H28"/>
    <mergeCell ref="B29:G29"/>
    <mergeCell ref="B30:G30"/>
    <mergeCell ref="B31:H31"/>
    <mergeCell ref="B32:H32"/>
    <mergeCell ref="B22:G22"/>
    <mergeCell ref="H22:I22"/>
    <mergeCell ref="A23:I23"/>
    <mergeCell ref="A24:I24"/>
    <mergeCell ref="A25:I25"/>
    <mergeCell ref="A26:I26"/>
    <mergeCell ref="A18:I18"/>
    <mergeCell ref="B19:G19"/>
    <mergeCell ref="H19:I19"/>
    <mergeCell ref="B20:G20"/>
    <mergeCell ref="H20:I20"/>
    <mergeCell ref="B21:G21"/>
    <mergeCell ref="H21:I21"/>
    <mergeCell ref="B14:G14"/>
    <mergeCell ref="H14:I14"/>
    <mergeCell ref="B15:G15"/>
    <mergeCell ref="H15:I15"/>
    <mergeCell ref="A16:I16"/>
    <mergeCell ref="A17:I17"/>
    <mergeCell ref="A9:I9"/>
    <mergeCell ref="A11:I11"/>
    <mergeCell ref="B12:G12"/>
    <mergeCell ref="H12:I12"/>
    <mergeCell ref="B13:G13"/>
    <mergeCell ref="H13:I13"/>
    <mergeCell ref="A5:I5"/>
    <mergeCell ref="A6:I6"/>
    <mergeCell ref="A7:E7"/>
    <mergeCell ref="F7:I7"/>
    <mergeCell ref="A8:E8"/>
    <mergeCell ref="F8:I8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72"/>
  <sheetViews>
    <sheetView topLeftCell="A22" workbookViewId="0">
      <selection activeCell="J41" sqref="J41"/>
    </sheetView>
  </sheetViews>
  <sheetFormatPr defaultRowHeight="12.5" x14ac:dyDescent="0.25"/>
  <cols>
    <col min="10" max="10" width="30.54296875" customWidth="1"/>
  </cols>
  <sheetData>
    <row r="1" spans="1:9" ht="13" x14ac:dyDescent="0.3">
      <c r="A1" s="147" t="s">
        <v>224</v>
      </c>
      <c r="B1" s="148"/>
      <c r="C1" s="148"/>
      <c r="D1" s="149"/>
    </row>
    <row r="2" spans="1:9" ht="13" x14ac:dyDescent="0.3">
      <c r="A2" s="150" t="s">
        <v>221</v>
      </c>
      <c r="B2" s="146"/>
      <c r="C2" s="146"/>
      <c r="D2" s="151"/>
    </row>
    <row r="3" spans="1:9" ht="13" x14ac:dyDescent="0.3">
      <c r="A3" s="150" t="s">
        <v>222</v>
      </c>
      <c r="B3" s="146"/>
      <c r="C3" s="146"/>
      <c r="D3" s="151"/>
    </row>
    <row r="4" spans="1:9" ht="13.5" thickBot="1" x14ac:dyDescent="0.35">
      <c r="A4" s="152" t="s">
        <v>223</v>
      </c>
      <c r="B4" s="153"/>
      <c r="C4" s="153"/>
      <c r="D4" s="154"/>
    </row>
    <row r="5" spans="1:9" ht="23" x14ac:dyDescent="0.25">
      <c r="A5" s="557" t="s">
        <v>178</v>
      </c>
      <c r="B5" s="557"/>
      <c r="C5" s="557"/>
      <c r="D5" s="557"/>
      <c r="E5" s="557"/>
      <c r="F5" s="557"/>
      <c r="G5" s="557"/>
      <c r="H5" s="557"/>
      <c r="I5" s="557"/>
    </row>
    <row r="6" spans="1:9" ht="23" x14ac:dyDescent="0.25">
      <c r="A6" s="558"/>
      <c r="B6" s="558"/>
      <c r="C6" s="558"/>
      <c r="D6" s="558"/>
      <c r="E6" s="558"/>
      <c r="F6" s="558"/>
      <c r="G6" s="558"/>
      <c r="H6" s="558"/>
      <c r="I6" s="558"/>
    </row>
    <row r="7" spans="1:9" ht="13" x14ac:dyDescent="0.25">
      <c r="A7" s="553" t="s">
        <v>182</v>
      </c>
      <c r="B7" s="553"/>
      <c r="C7" s="553"/>
      <c r="D7" s="553"/>
      <c r="E7" s="553"/>
      <c r="F7" s="556"/>
      <c r="G7" s="556"/>
      <c r="H7" s="556"/>
      <c r="I7" s="556"/>
    </row>
    <row r="8" spans="1:9" ht="13" x14ac:dyDescent="0.25">
      <c r="A8" s="553" t="s">
        <v>175</v>
      </c>
      <c r="B8" s="553"/>
      <c r="C8" s="553"/>
      <c r="D8" s="553"/>
      <c r="E8" s="553"/>
      <c r="F8" s="556"/>
      <c r="G8" s="556"/>
      <c r="H8" s="556"/>
      <c r="I8" s="556"/>
    </row>
    <row r="9" spans="1:9" ht="13" x14ac:dyDescent="0.25">
      <c r="A9" s="553" t="s">
        <v>181</v>
      </c>
      <c r="B9" s="553"/>
      <c r="C9" s="553"/>
      <c r="D9" s="553"/>
      <c r="E9" s="553"/>
      <c r="F9" s="553"/>
      <c r="G9" s="553"/>
      <c r="H9" s="553"/>
      <c r="I9" s="553"/>
    </row>
    <row r="10" spans="1:9" ht="13" x14ac:dyDescent="0.25">
      <c r="A10" s="277"/>
      <c r="B10" s="281"/>
      <c r="C10" s="281"/>
      <c r="D10" s="281"/>
      <c r="E10" s="281"/>
      <c r="F10" s="281"/>
      <c r="G10" s="281"/>
      <c r="H10" s="281"/>
      <c r="I10" s="281"/>
    </row>
    <row r="11" spans="1:9" ht="14" x14ac:dyDescent="0.25">
      <c r="A11" s="554" t="s">
        <v>172</v>
      </c>
      <c r="B11" s="554"/>
      <c r="C11" s="554"/>
      <c r="D11" s="554"/>
      <c r="E11" s="554"/>
      <c r="F11" s="554"/>
      <c r="G11" s="554"/>
      <c r="H11" s="554"/>
      <c r="I11" s="554"/>
    </row>
    <row r="12" spans="1:9" ht="13" x14ac:dyDescent="0.25">
      <c r="A12" s="271" t="s">
        <v>15</v>
      </c>
      <c r="B12" s="553" t="s">
        <v>171</v>
      </c>
      <c r="C12" s="553"/>
      <c r="D12" s="553"/>
      <c r="E12" s="553"/>
      <c r="F12" s="553"/>
      <c r="G12" s="553"/>
      <c r="H12" s="555">
        <v>41011</v>
      </c>
      <c r="I12" s="555"/>
    </row>
    <row r="13" spans="1:9" ht="13" x14ac:dyDescent="0.25">
      <c r="A13" s="271" t="s">
        <v>13</v>
      </c>
      <c r="B13" s="553" t="s">
        <v>169</v>
      </c>
      <c r="C13" s="553"/>
      <c r="D13" s="553"/>
      <c r="E13" s="553"/>
      <c r="F13" s="553"/>
      <c r="G13" s="553"/>
      <c r="H13" s="556" t="s">
        <v>341</v>
      </c>
      <c r="I13" s="556"/>
    </row>
    <row r="14" spans="1:9" ht="13" x14ac:dyDescent="0.25">
      <c r="A14" s="271" t="s">
        <v>12</v>
      </c>
      <c r="B14" s="553" t="s">
        <v>167</v>
      </c>
      <c r="C14" s="553"/>
      <c r="D14" s="553"/>
      <c r="E14" s="553"/>
      <c r="F14" s="553"/>
      <c r="G14" s="553"/>
      <c r="H14" s="556" t="s">
        <v>337</v>
      </c>
      <c r="I14" s="556"/>
    </row>
    <row r="15" spans="1:9" ht="13" x14ac:dyDescent="0.25">
      <c r="A15" s="271" t="s">
        <v>35</v>
      </c>
      <c r="B15" s="553" t="s">
        <v>165</v>
      </c>
      <c r="C15" s="553"/>
      <c r="D15" s="553"/>
      <c r="E15" s="553"/>
      <c r="F15" s="553"/>
      <c r="G15" s="553"/>
      <c r="H15" s="556"/>
      <c r="I15" s="556"/>
    </row>
    <row r="16" spans="1:9" ht="13" x14ac:dyDescent="0.25">
      <c r="A16" s="560"/>
      <c r="B16" s="560"/>
      <c r="C16" s="560"/>
      <c r="D16" s="560"/>
      <c r="E16" s="560"/>
      <c r="F16" s="560"/>
      <c r="G16" s="560"/>
      <c r="H16" s="560"/>
      <c r="I16" s="560"/>
    </row>
    <row r="17" spans="1:9" ht="14" x14ac:dyDescent="0.25">
      <c r="A17" s="554" t="s">
        <v>164</v>
      </c>
      <c r="B17" s="554"/>
      <c r="C17" s="554"/>
      <c r="D17" s="554"/>
      <c r="E17" s="554"/>
      <c r="F17" s="554"/>
      <c r="G17" s="554"/>
      <c r="H17" s="554"/>
      <c r="I17" s="554"/>
    </row>
    <row r="18" spans="1:9" ht="14" x14ac:dyDescent="0.25">
      <c r="A18" s="554" t="s">
        <v>163</v>
      </c>
      <c r="B18" s="554"/>
      <c r="C18" s="554"/>
      <c r="D18" s="554"/>
      <c r="E18" s="554"/>
      <c r="F18" s="554"/>
      <c r="G18" s="554"/>
      <c r="H18" s="554"/>
      <c r="I18" s="554"/>
    </row>
    <row r="19" spans="1:9" ht="13" x14ac:dyDescent="0.25">
      <c r="A19" s="271">
        <v>1</v>
      </c>
      <c r="B19" s="553" t="s">
        <v>162</v>
      </c>
      <c r="C19" s="553"/>
      <c r="D19" s="553"/>
      <c r="E19" s="553"/>
      <c r="F19" s="553"/>
      <c r="G19" s="553"/>
      <c r="H19" s="565" t="s">
        <v>185</v>
      </c>
      <c r="I19" s="565"/>
    </row>
    <row r="20" spans="1:9" ht="13" x14ac:dyDescent="0.25">
      <c r="A20" s="271">
        <v>2</v>
      </c>
      <c r="B20" s="553" t="s">
        <v>161</v>
      </c>
      <c r="C20" s="553"/>
      <c r="D20" s="553"/>
      <c r="E20" s="553"/>
      <c r="F20" s="553"/>
      <c r="G20" s="553"/>
      <c r="H20" s="565">
        <v>773.2</v>
      </c>
      <c r="I20" s="565"/>
    </row>
    <row r="21" spans="1:9" ht="14" x14ac:dyDescent="0.25">
      <c r="A21" s="271">
        <v>3</v>
      </c>
      <c r="B21" s="553" t="s">
        <v>160</v>
      </c>
      <c r="C21" s="553"/>
      <c r="D21" s="553"/>
      <c r="E21" s="553"/>
      <c r="F21" s="553"/>
      <c r="G21" s="553"/>
      <c r="H21" s="561" t="s">
        <v>185</v>
      </c>
      <c r="I21" s="561"/>
    </row>
    <row r="22" spans="1:9" ht="13" x14ac:dyDescent="0.25">
      <c r="A22" s="271">
        <v>4</v>
      </c>
      <c r="B22" s="553" t="s">
        <v>159</v>
      </c>
      <c r="C22" s="553"/>
      <c r="D22" s="553"/>
      <c r="E22" s="553"/>
      <c r="F22" s="553"/>
      <c r="G22" s="553"/>
      <c r="H22" s="562" t="s">
        <v>338</v>
      </c>
      <c r="I22" s="562"/>
    </row>
    <row r="23" spans="1:9" x14ac:dyDescent="0.25">
      <c r="A23" s="563"/>
      <c r="B23" s="563"/>
      <c r="C23" s="563"/>
      <c r="D23" s="563"/>
      <c r="E23" s="563"/>
      <c r="F23" s="563"/>
      <c r="G23" s="563"/>
      <c r="H23" s="563"/>
      <c r="I23" s="563"/>
    </row>
    <row r="24" spans="1:9" x14ac:dyDescent="0.25">
      <c r="A24" s="564" t="s">
        <v>157</v>
      </c>
      <c r="B24" s="564"/>
      <c r="C24" s="564"/>
      <c r="D24" s="564"/>
      <c r="E24" s="564"/>
      <c r="F24" s="564"/>
      <c r="G24" s="564"/>
      <c r="H24" s="564"/>
      <c r="I24" s="564"/>
    </row>
    <row r="25" spans="1:9" ht="13" x14ac:dyDescent="0.3">
      <c r="A25" s="567"/>
      <c r="B25" s="567"/>
      <c r="C25" s="567"/>
      <c r="D25" s="567"/>
      <c r="E25" s="567"/>
      <c r="F25" s="567"/>
      <c r="G25" s="567"/>
      <c r="H25" s="567"/>
      <c r="I25" s="567"/>
    </row>
    <row r="26" spans="1:9" ht="13" x14ac:dyDescent="0.25">
      <c r="A26" s="568" t="s">
        <v>156</v>
      </c>
      <c r="B26" s="568"/>
      <c r="C26" s="568"/>
      <c r="D26" s="568"/>
      <c r="E26" s="568"/>
      <c r="F26" s="568"/>
      <c r="G26" s="568"/>
      <c r="H26" s="568"/>
      <c r="I26" s="568"/>
    </row>
    <row r="27" spans="1:9" ht="28" x14ac:dyDescent="0.25">
      <c r="A27" s="63">
        <v>1</v>
      </c>
      <c r="B27" s="569" t="s">
        <v>155</v>
      </c>
      <c r="C27" s="569"/>
      <c r="D27" s="569"/>
      <c r="E27" s="569"/>
      <c r="F27" s="569"/>
      <c r="G27" s="569"/>
      <c r="H27" s="64" t="s">
        <v>62</v>
      </c>
      <c r="I27" s="63" t="s">
        <v>154</v>
      </c>
    </row>
    <row r="28" spans="1:9" ht="13" x14ac:dyDescent="0.25">
      <c r="A28" s="271" t="s">
        <v>15</v>
      </c>
      <c r="B28" s="553" t="s">
        <v>186</v>
      </c>
      <c r="C28" s="553"/>
      <c r="D28" s="553"/>
      <c r="E28" s="553"/>
      <c r="F28" s="553"/>
      <c r="G28" s="553"/>
      <c r="H28" s="553"/>
      <c r="I28" s="60">
        <v>773.2</v>
      </c>
    </row>
    <row r="29" spans="1:9" ht="13" x14ac:dyDescent="0.25">
      <c r="A29" s="271" t="s">
        <v>13</v>
      </c>
      <c r="B29" s="570" t="s">
        <v>232</v>
      </c>
      <c r="C29" s="570"/>
      <c r="D29" s="570"/>
      <c r="E29" s="570"/>
      <c r="F29" s="570"/>
      <c r="G29" s="570"/>
      <c r="H29" s="30"/>
      <c r="I29" s="60"/>
    </row>
    <row r="30" spans="1:9" ht="13" x14ac:dyDescent="0.25">
      <c r="A30" s="271" t="s">
        <v>12</v>
      </c>
      <c r="B30" s="571" t="s">
        <v>202</v>
      </c>
      <c r="C30" s="571"/>
      <c r="D30" s="571"/>
      <c r="E30" s="571"/>
      <c r="F30" s="571"/>
      <c r="G30" s="571"/>
      <c r="H30" s="61"/>
      <c r="I30" s="60"/>
    </row>
    <row r="31" spans="1:9" ht="13" x14ac:dyDescent="0.25">
      <c r="A31" s="271" t="s">
        <v>35</v>
      </c>
      <c r="B31" s="553" t="s">
        <v>150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271" t="s">
        <v>32</v>
      </c>
      <c r="B32" s="553" t="s">
        <v>149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271" t="s">
        <v>81</v>
      </c>
      <c r="B33" s="553" t="s">
        <v>148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271" t="s">
        <v>79</v>
      </c>
      <c r="B34" s="553" t="s">
        <v>147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271" t="s">
        <v>114</v>
      </c>
      <c r="B35" s="553" t="s">
        <v>145</v>
      </c>
      <c r="C35" s="553"/>
      <c r="D35" s="553"/>
      <c r="E35" s="553"/>
      <c r="F35" s="553"/>
      <c r="G35" s="553"/>
      <c r="H35" s="553"/>
      <c r="I35" s="60"/>
    </row>
    <row r="36" spans="1:9" ht="14" x14ac:dyDescent="0.25">
      <c r="A36" s="566" t="s">
        <v>144</v>
      </c>
      <c r="B36" s="566"/>
      <c r="C36" s="566"/>
      <c r="D36" s="566"/>
      <c r="E36" s="566"/>
      <c r="F36" s="566"/>
      <c r="G36" s="566"/>
      <c r="H36" s="566"/>
      <c r="I36" s="59">
        <f>SUM(I28:I35)</f>
        <v>773.2</v>
      </c>
    </row>
    <row r="37" spans="1:9" ht="13" x14ac:dyDescent="0.25">
      <c r="A37" s="560" t="s">
        <v>143</v>
      </c>
      <c r="B37" s="560"/>
      <c r="C37" s="560"/>
      <c r="D37" s="560"/>
      <c r="E37" s="560"/>
      <c r="F37" s="560"/>
      <c r="G37" s="560"/>
      <c r="H37" s="560"/>
      <c r="I37" s="560"/>
    </row>
    <row r="38" spans="1:9" ht="28" x14ac:dyDescent="0.25">
      <c r="A38" s="279">
        <v>2</v>
      </c>
      <c r="B38" s="554" t="s">
        <v>142</v>
      </c>
      <c r="C38" s="554"/>
      <c r="D38" s="554"/>
      <c r="E38" s="554"/>
      <c r="F38" s="554"/>
      <c r="G38" s="554"/>
      <c r="H38" s="554"/>
      <c r="I38" s="280" t="s">
        <v>16</v>
      </c>
    </row>
    <row r="39" spans="1:9" ht="13" x14ac:dyDescent="0.25">
      <c r="A39" s="272" t="s">
        <v>15</v>
      </c>
      <c r="B39" s="573"/>
      <c r="C39" s="573"/>
      <c r="D39" s="573"/>
      <c r="E39" s="573"/>
      <c r="F39" s="573"/>
      <c r="G39" s="573"/>
      <c r="H39" s="573"/>
      <c r="I39" s="25">
        <v>70.209999999999994</v>
      </c>
    </row>
    <row r="40" spans="1:9" ht="13" x14ac:dyDescent="0.25">
      <c r="A40" s="272"/>
      <c r="B40" s="572" t="s">
        <v>140</v>
      </c>
      <c r="C40" s="572"/>
      <c r="D40" s="572"/>
      <c r="E40" s="572"/>
      <c r="F40" s="572"/>
      <c r="G40" s="572"/>
      <c r="H40" s="57">
        <v>2.65</v>
      </c>
      <c r="I40" s="28" t="s">
        <v>49</v>
      </c>
    </row>
    <row r="41" spans="1:9" ht="13" x14ac:dyDescent="0.25">
      <c r="A41" s="272"/>
      <c r="B41" s="576" t="s">
        <v>336</v>
      </c>
      <c r="C41" s="576"/>
      <c r="D41" s="576"/>
      <c r="E41" s="576"/>
      <c r="F41" s="576"/>
      <c r="G41" s="576"/>
      <c r="H41" s="58"/>
      <c r="I41" s="28"/>
    </row>
    <row r="42" spans="1:9" ht="13" x14ac:dyDescent="0.25">
      <c r="A42" s="272" t="s">
        <v>13</v>
      </c>
      <c r="B42" s="573" t="s">
        <v>188</v>
      </c>
      <c r="C42" s="573"/>
      <c r="D42" s="573"/>
      <c r="E42" s="573"/>
      <c r="F42" s="573"/>
      <c r="G42" s="573"/>
      <c r="H42" s="573"/>
      <c r="I42" s="25">
        <v>115.72</v>
      </c>
    </row>
    <row r="43" spans="1:9" ht="13" x14ac:dyDescent="0.25">
      <c r="A43" s="272"/>
      <c r="B43" s="572" t="s">
        <v>256</v>
      </c>
      <c r="C43" s="572"/>
      <c r="D43" s="572"/>
      <c r="E43" s="572"/>
      <c r="F43" s="572"/>
      <c r="G43" s="572"/>
      <c r="H43" s="57">
        <v>5.39</v>
      </c>
      <c r="I43" s="28" t="s">
        <v>49</v>
      </c>
    </row>
    <row r="44" spans="1:9" ht="13" x14ac:dyDescent="0.25">
      <c r="A44" s="272" t="s">
        <v>12</v>
      </c>
      <c r="B44" s="573" t="s">
        <v>136</v>
      </c>
      <c r="C44" s="573"/>
      <c r="D44" s="573"/>
      <c r="E44" s="573"/>
      <c r="F44" s="573"/>
      <c r="G44" s="573"/>
      <c r="H44" s="573"/>
      <c r="I44" s="25">
        <v>5.93</v>
      </c>
    </row>
    <row r="45" spans="1:9" ht="13" x14ac:dyDescent="0.25">
      <c r="A45" s="272" t="s">
        <v>35</v>
      </c>
      <c r="B45" s="574" t="s">
        <v>271</v>
      </c>
      <c r="C45" s="574"/>
      <c r="D45" s="574"/>
      <c r="E45" s="574"/>
      <c r="F45" s="574"/>
      <c r="G45" s="574"/>
      <c r="H45" s="574"/>
      <c r="I45" s="20">
        <v>68.430000000000007</v>
      </c>
    </row>
    <row r="46" spans="1:9" ht="13" x14ac:dyDescent="0.25">
      <c r="A46" s="272" t="s">
        <v>32</v>
      </c>
      <c r="B46" s="574" t="s">
        <v>270</v>
      </c>
      <c r="C46" s="574"/>
      <c r="D46" s="574"/>
      <c r="E46" s="574"/>
      <c r="F46" s="574"/>
      <c r="G46" s="574"/>
      <c r="H46" s="574"/>
      <c r="I46" s="25">
        <v>3</v>
      </c>
    </row>
    <row r="47" spans="1:9" ht="13" x14ac:dyDescent="0.25">
      <c r="A47" s="272" t="s">
        <v>81</v>
      </c>
      <c r="B47" s="574" t="s">
        <v>261</v>
      </c>
      <c r="C47" s="574"/>
      <c r="D47" s="574"/>
      <c r="E47" s="574"/>
      <c r="F47" s="574"/>
      <c r="G47" s="574"/>
      <c r="H47" s="574"/>
      <c r="I47" s="20">
        <v>10</v>
      </c>
    </row>
    <row r="48" spans="1:9" ht="13" x14ac:dyDescent="0.25">
      <c r="A48" s="283"/>
      <c r="B48" s="575" t="s">
        <v>133</v>
      </c>
      <c r="C48" s="575"/>
      <c r="D48" s="575"/>
      <c r="E48" s="575"/>
      <c r="F48" s="575"/>
      <c r="G48" s="575"/>
      <c r="H48" s="575"/>
      <c r="I48" s="25">
        <f>SUM(I39:I47)</f>
        <v>273.29000000000002</v>
      </c>
    </row>
    <row r="49" spans="1:9" ht="13" x14ac:dyDescent="0.25">
      <c r="A49" s="560"/>
      <c r="B49" s="560"/>
      <c r="C49" s="560"/>
      <c r="D49" s="560"/>
      <c r="E49" s="560"/>
      <c r="F49" s="560"/>
      <c r="G49" s="560"/>
      <c r="H49" s="560"/>
      <c r="I49" s="560"/>
    </row>
    <row r="50" spans="1:9" ht="13" x14ac:dyDescent="0.25">
      <c r="A50" s="580" t="s">
        <v>132</v>
      </c>
      <c r="B50" s="580"/>
      <c r="C50" s="580"/>
      <c r="D50" s="580"/>
      <c r="E50" s="580"/>
      <c r="F50" s="580"/>
      <c r="G50" s="580"/>
      <c r="H50" s="580"/>
      <c r="I50" s="580"/>
    </row>
    <row r="51" spans="1:9" ht="13" x14ac:dyDescent="0.25">
      <c r="A51" s="580"/>
      <c r="B51" s="580"/>
      <c r="C51" s="580"/>
      <c r="D51" s="580"/>
      <c r="E51" s="580"/>
      <c r="F51" s="580"/>
      <c r="G51" s="580"/>
      <c r="H51" s="580"/>
      <c r="I51" s="580"/>
    </row>
    <row r="52" spans="1:9" ht="13" x14ac:dyDescent="0.25">
      <c r="A52" s="580" t="s">
        <v>131</v>
      </c>
      <c r="B52" s="580"/>
      <c r="C52" s="580"/>
      <c r="D52" s="580"/>
      <c r="E52" s="580"/>
      <c r="F52" s="580"/>
      <c r="G52" s="580"/>
      <c r="H52" s="580"/>
      <c r="I52" s="580"/>
    </row>
    <row r="53" spans="1:9" ht="14" x14ac:dyDescent="0.25">
      <c r="A53" s="279">
        <v>3</v>
      </c>
      <c r="B53" s="554" t="s">
        <v>130</v>
      </c>
      <c r="C53" s="554"/>
      <c r="D53" s="554"/>
      <c r="E53" s="554"/>
      <c r="F53" s="554"/>
      <c r="G53" s="554"/>
      <c r="H53" s="554"/>
      <c r="I53" s="279" t="s">
        <v>16</v>
      </c>
    </row>
    <row r="54" spans="1:9" ht="13" x14ac:dyDescent="0.25">
      <c r="A54" s="272" t="s">
        <v>15</v>
      </c>
      <c r="B54" s="553" t="s">
        <v>129</v>
      </c>
      <c r="C54" s="553"/>
      <c r="D54" s="553"/>
      <c r="E54" s="553"/>
      <c r="F54" s="553"/>
      <c r="G54" s="553"/>
      <c r="H54" s="553"/>
      <c r="I54" s="25">
        <v>30</v>
      </c>
    </row>
    <row r="55" spans="1:9" ht="13" x14ac:dyDescent="0.25">
      <c r="A55" s="272" t="s">
        <v>13</v>
      </c>
      <c r="B55" s="553" t="s">
        <v>128</v>
      </c>
      <c r="C55" s="553"/>
      <c r="D55" s="553"/>
      <c r="E55" s="553"/>
      <c r="F55" s="553"/>
      <c r="G55" s="553"/>
      <c r="H55" s="553"/>
      <c r="I55" s="20"/>
    </row>
    <row r="56" spans="1:9" ht="13" x14ac:dyDescent="0.25">
      <c r="A56" s="272" t="s">
        <v>12</v>
      </c>
      <c r="B56" s="577" t="s">
        <v>127</v>
      </c>
      <c r="C56" s="577"/>
      <c r="D56" s="577"/>
      <c r="E56" s="577"/>
      <c r="F56" s="577"/>
      <c r="G56" s="577"/>
      <c r="H56" s="577"/>
      <c r="I56" s="20"/>
    </row>
    <row r="57" spans="1:9" ht="13" x14ac:dyDescent="0.25">
      <c r="A57" s="272" t="s">
        <v>35</v>
      </c>
      <c r="B57" s="553" t="s">
        <v>65</v>
      </c>
      <c r="C57" s="553"/>
      <c r="D57" s="553"/>
      <c r="E57" s="553"/>
      <c r="F57" s="553"/>
      <c r="G57" s="553"/>
      <c r="H57" s="553"/>
      <c r="I57" s="20">
        <v>0</v>
      </c>
    </row>
    <row r="58" spans="1:9" ht="13" x14ac:dyDescent="0.25">
      <c r="A58" s="578" t="s">
        <v>125</v>
      </c>
      <c r="B58" s="578"/>
      <c r="C58" s="578"/>
      <c r="D58" s="578"/>
      <c r="E58" s="578"/>
      <c r="F58" s="578"/>
      <c r="G58" s="578"/>
      <c r="H58" s="578"/>
      <c r="I58" s="20">
        <f>SUM(I54:I57)</f>
        <v>30</v>
      </c>
    </row>
    <row r="59" spans="1:9" ht="18" x14ac:dyDescent="0.25">
      <c r="A59" s="579"/>
      <c r="B59" s="579"/>
      <c r="C59" s="579"/>
      <c r="D59" s="579"/>
      <c r="E59" s="579"/>
      <c r="F59" s="579"/>
      <c r="G59" s="579"/>
      <c r="H59" s="579"/>
      <c r="I59" s="579"/>
    </row>
    <row r="60" spans="1:9" x14ac:dyDescent="0.25">
      <c r="A60" s="564" t="s">
        <v>124</v>
      </c>
      <c r="B60" s="564"/>
      <c r="C60" s="564"/>
      <c r="D60" s="564"/>
      <c r="E60" s="564"/>
      <c r="F60" s="564"/>
      <c r="G60" s="564"/>
      <c r="H60" s="564"/>
      <c r="I60" s="564"/>
    </row>
    <row r="61" spans="1:9" ht="18" x14ac:dyDescent="0.25">
      <c r="A61" s="55"/>
      <c r="B61" s="54"/>
      <c r="C61" s="54"/>
      <c r="D61" s="54"/>
      <c r="E61" s="54"/>
      <c r="F61" s="54"/>
      <c r="G61" s="54"/>
      <c r="H61" s="54"/>
      <c r="I61" s="53"/>
    </row>
    <row r="62" spans="1:9" ht="13" x14ac:dyDescent="0.25">
      <c r="A62" s="568" t="s">
        <v>123</v>
      </c>
      <c r="B62" s="568"/>
      <c r="C62" s="568"/>
      <c r="D62" s="568"/>
      <c r="E62" s="568"/>
      <c r="F62" s="568"/>
      <c r="G62" s="568"/>
      <c r="H62" s="568"/>
      <c r="I62" s="568"/>
    </row>
    <row r="63" spans="1:9" ht="28" x14ac:dyDescent="0.25">
      <c r="A63" s="52" t="s">
        <v>76</v>
      </c>
      <c r="B63" s="554" t="s">
        <v>122</v>
      </c>
      <c r="C63" s="554"/>
      <c r="D63" s="554"/>
      <c r="E63" s="554"/>
      <c r="F63" s="554"/>
      <c r="G63" s="554"/>
      <c r="H63" s="280" t="s">
        <v>62</v>
      </c>
      <c r="I63" s="280" t="s">
        <v>16</v>
      </c>
    </row>
    <row r="64" spans="1:9" ht="13" x14ac:dyDescent="0.25">
      <c r="A64" s="50" t="s">
        <v>15</v>
      </c>
      <c r="B64" s="553" t="s">
        <v>121</v>
      </c>
      <c r="C64" s="553"/>
      <c r="D64" s="553"/>
      <c r="E64" s="553"/>
      <c r="F64" s="553"/>
      <c r="G64" s="553"/>
      <c r="H64" s="32">
        <v>0.2</v>
      </c>
      <c r="I64" s="49">
        <f>I36*20%</f>
        <v>154.64000000000001</v>
      </c>
    </row>
    <row r="65" spans="1:9" ht="13" x14ac:dyDescent="0.25">
      <c r="A65" s="50" t="s">
        <v>13</v>
      </c>
      <c r="B65" s="553" t="s">
        <v>120</v>
      </c>
      <c r="C65" s="553"/>
      <c r="D65" s="553"/>
      <c r="E65" s="553"/>
      <c r="F65" s="553"/>
      <c r="G65" s="553"/>
      <c r="H65" s="32">
        <v>1.4999999999999999E-2</v>
      </c>
      <c r="I65" s="49">
        <f>I36*1.5%</f>
        <v>11.598000000000001</v>
      </c>
    </row>
    <row r="66" spans="1:9" ht="13" x14ac:dyDescent="0.25">
      <c r="A66" s="50" t="s">
        <v>12</v>
      </c>
      <c r="B66" s="553" t="s">
        <v>119</v>
      </c>
      <c r="C66" s="553"/>
      <c r="D66" s="553"/>
      <c r="E66" s="553"/>
      <c r="F66" s="553"/>
      <c r="G66" s="553"/>
      <c r="H66" s="32">
        <v>0.01</v>
      </c>
      <c r="I66" s="49">
        <f>I36*1%</f>
        <v>7.7320000000000002</v>
      </c>
    </row>
    <row r="67" spans="1:9" ht="13" x14ac:dyDescent="0.25">
      <c r="A67" s="50" t="s">
        <v>35</v>
      </c>
      <c r="B67" s="553" t="s">
        <v>118</v>
      </c>
      <c r="C67" s="553"/>
      <c r="D67" s="553"/>
      <c r="E67" s="553"/>
      <c r="F67" s="553"/>
      <c r="G67" s="553"/>
      <c r="H67" s="32">
        <v>2E-3</v>
      </c>
      <c r="I67" s="49">
        <f>I36*0.2%</f>
        <v>1.5464000000000002</v>
      </c>
    </row>
    <row r="68" spans="1:9" ht="13" x14ac:dyDescent="0.25">
      <c r="A68" s="50" t="s">
        <v>32</v>
      </c>
      <c r="B68" s="553" t="s">
        <v>117</v>
      </c>
      <c r="C68" s="553"/>
      <c r="D68" s="553"/>
      <c r="E68" s="553"/>
      <c r="F68" s="553"/>
      <c r="G68" s="553"/>
      <c r="H68" s="32">
        <v>2.5000000000000001E-2</v>
      </c>
      <c r="I68" s="49">
        <f>I36*2.5%</f>
        <v>19.330000000000002</v>
      </c>
    </row>
    <row r="69" spans="1:9" ht="13" x14ac:dyDescent="0.25">
      <c r="A69" s="50" t="s">
        <v>81</v>
      </c>
      <c r="B69" s="553" t="s">
        <v>116</v>
      </c>
      <c r="C69" s="553"/>
      <c r="D69" s="553"/>
      <c r="E69" s="553"/>
      <c r="F69" s="553"/>
      <c r="G69" s="553"/>
      <c r="H69" s="32">
        <v>0.08</v>
      </c>
      <c r="I69" s="49">
        <f>I36*8%</f>
        <v>61.856000000000002</v>
      </c>
    </row>
    <row r="70" spans="1:9" ht="13" x14ac:dyDescent="0.25">
      <c r="A70" s="50" t="s">
        <v>79</v>
      </c>
      <c r="B70" s="553" t="s">
        <v>115</v>
      </c>
      <c r="C70" s="553"/>
      <c r="D70" s="553"/>
      <c r="E70" s="553"/>
      <c r="F70" s="553"/>
      <c r="G70" s="553"/>
      <c r="H70" s="32">
        <v>0.03</v>
      </c>
      <c r="I70" s="49">
        <f>I36*3%</f>
        <v>23.196000000000002</v>
      </c>
    </row>
    <row r="71" spans="1:9" ht="13" x14ac:dyDescent="0.25">
      <c r="A71" s="50" t="s">
        <v>114</v>
      </c>
      <c r="B71" s="553" t="s">
        <v>113</v>
      </c>
      <c r="C71" s="553"/>
      <c r="D71" s="553"/>
      <c r="E71" s="553"/>
      <c r="F71" s="553"/>
      <c r="G71" s="553"/>
      <c r="H71" s="32">
        <v>6.0000000000000001E-3</v>
      </c>
      <c r="I71" s="49">
        <f>I36*0.6%</f>
        <v>4.6392000000000007</v>
      </c>
    </row>
    <row r="72" spans="1:9" ht="13" x14ac:dyDescent="0.25">
      <c r="A72" s="578" t="s">
        <v>47</v>
      </c>
      <c r="B72" s="578"/>
      <c r="C72" s="578"/>
      <c r="D72" s="578"/>
      <c r="E72" s="578"/>
      <c r="F72" s="578"/>
      <c r="G72" s="578"/>
      <c r="H72" s="32">
        <f>SUM(H64:H71)</f>
        <v>0.3680000000000001</v>
      </c>
      <c r="I72" s="25">
        <f>SUM(I64:I71)</f>
        <v>284.53760000000011</v>
      </c>
    </row>
    <row r="73" spans="1:9" ht="13" x14ac:dyDescent="0.25">
      <c r="A73" s="282"/>
      <c r="B73" s="47"/>
      <c r="C73" s="47"/>
      <c r="D73" s="47"/>
      <c r="E73" s="47"/>
      <c r="F73" s="47"/>
      <c r="G73" s="47"/>
      <c r="H73" s="46"/>
      <c r="I73" s="45"/>
    </row>
    <row r="74" spans="1:9" ht="13" x14ac:dyDescent="0.25">
      <c r="A74" s="553" t="s">
        <v>112</v>
      </c>
      <c r="B74" s="553"/>
      <c r="C74" s="553"/>
      <c r="D74" s="553"/>
      <c r="E74" s="553"/>
      <c r="F74" s="553"/>
      <c r="G74" s="553"/>
      <c r="H74" s="553"/>
      <c r="I74" s="553"/>
    </row>
    <row r="75" spans="1:9" ht="13" x14ac:dyDescent="0.25">
      <c r="A75" s="560"/>
      <c r="B75" s="560"/>
      <c r="C75" s="560"/>
      <c r="D75" s="560"/>
      <c r="E75" s="560"/>
      <c r="F75" s="560"/>
      <c r="G75" s="560"/>
      <c r="H75" s="560"/>
      <c r="I75" s="560"/>
    </row>
    <row r="76" spans="1:9" ht="14" x14ac:dyDescent="0.25">
      <c r="A76" s="554" t="s">
        <v>111</v>
      </c>
      <c r="B76" s="554"/>
      <c r="C76" s="554"/>
      <c r="D76" s="554"/>
      <c r="E76" s="554"/>
      <c r="F76" s="554"/>
      <c r="G76" s="554"/>
      <c r="H76" s="554"/>
      <c r="I76" s="554"/>
    </row>
    <row r="77" spans="1:9" ht="14" x14ac:dyDescent="0.25">
      <c r="A77" s="279" t="s">
        <v>74</v>
      </c>
      <c r="B77" s="554" t="s">
        <v>110</v>
      </c>
      <c r="C77" s="554"/>
      <c r="D77" s="554"/>
      <c r="E77" s="554"/>
      <c r="F77" s="554"/>
      <c r="G77" s="554"/>
      <c r="H77" s="554"/>
      <c r="I77" s="279" t="s">
        <v>16</v>
      </c>
    </row>
    <row r="78" spans="1:9" ht="13" x14ac:dyDescent="0.25">
      <c r="A78" s="272" t="s">
        <v>15</v>
      </c>
      <c r="B78" s="553" t="s">
        <v>109</v>
      </c>
      <c r="C78" s="553"/>
      <c r="D78" s="553"/>
      <c r="E78" s="553"/>
      <c r="F78" s="553"/>
      <c r="G78" s="553"/>
      <c r="H78" s="553"/>
      <c r="I78" s="25">
        <f>I36*8.33%</f>
        <v>64.407560000000004</v>
      </c>
    </row>
    <row r="79" spans="1:9" ht="13" x14ac:dyDescent="0.25">
      <c r="A79" s="272" t="s">
        <v>13</v>
      </c>
      <c r="B79" s="553" t="s">
        <v>108</v>
      </c>
      <c r="C79" s="553"/>
      <c r="D79" s="553"/>
      <c r="E79" s="553"/>
      <c r="F79" s="553"/>
      <c r="G79" s="553"/>
      <c r="H79" s="553"/>
      <c r="I79" s="44">
        <f>I36*2.78%</f>
        <v>21.494959999999999</v>
      </c>
    </row>
    <row r="80" spans="1:9" ht="13" x14ac:dyDescent="0.25">
      <c r="A80" s="578" t="s">
        <v>80</v>
      </c>
      <c r="B80" s="578"/>
      <c r="C80" s="578"/>
      <c r="D80" s="578"/>
      <c r="E80" s="578"/>
      <c r="F80" s="578"/>
      <c r="G80" s="578"/>
      <c r="H80" s="578"/>
      <c r="I80" s="44">
        <f>SUM(I78:I79)</f>
        <v>85.90252000000001</v>
      </c>
    </row>
    <row r="81" spans="1:9" ht="13" x14ac:dyDescent="0.25">
      <c r="A81" s="272" t="s">
        <v>12</v>
      </c>
      <c r="B81" s="553" t="s">
        <v>107</v>
      </c>
      <c r="C81" s="553"/>
      <c r="D81" s="553"/>
      <c r="E81" s="553"/>
      <c r="F81" s="553"/>
      <c r="G81" s="553"/>
      <c r="H81" s="553"/>
      <c r="I81" s="278">
        <f>ROUND(H72*I80,2)</f>
        <v>31.61</v>
      </c>
    </row>
    <row r="82" spans="1:9" ht="13" x14ac:dyDescent="0.25">
      <c r="A82" s="578" t="s">
        <v>47</v>
      </c>
      <c r="B82" s="578"/>
      <c r="C82" s="578"/>
      <c r="D82" s="578"/>
      <c r="E82" s="578"/>
      <c r="F82" s="578"/>
      <c r="G82" s="578"/>
      <c r="H82" s="578"/>
      <c r="I82" s="44">
        <f>SUM(I80:I81)</f>
        <v>117.51252000000001</v>
      </c>
    </row>
    <row r="83" spans="1:9" ht="13" x14ac:dyDescent="0.25">
      <c r="A83" s="580"/>
      <c r="B83" s="580"/>
      <c r="C83" s="580"/>
      <c r="D83" s="580"/>
      <c r="E83" s="580"/>
      <c r="F83" s="580"/>
      <c r="G83" s="580"/>
      <c r="H83" s="580"/>
      <c r="I83" s="580"/>
    </row>
    <row r="84" spans="1:9" ht="14" x14ac:dyDescent="0.25">
      <c r="A84" s="554" t="s">
        <v>106</v>
      </c>
      <c r="B84" s="554"/>
      <c r="C84" s="554"/>
      <c r="D84" s="554"/>
      <c r="E84" s="554"/>
      <c r="F84" s="554"/>
      <c r="G84" s="554"/>
      <c r="H84" s="554"/>
      <c r="I84" s="554"/>
    </row>
    <row r="85" spans="1:9" ht="14" x14ac:dyDescent="0.25">
      <c r="A85" s="279" t="s">
        <v>72</v>
      </c>
      <c r="B85" s="581" t="s">
        <v>105</v>
      </c>
      <c r="C85" s="581"/>
      <c r="D85" s="581"/>
      <c r="E85" s="581"/>
      <c r="F85" s="581"/>
      <c r="G85" s="581"/>
      <c r="H85" s="581"/>
      <c r="I85" s="279" t="s">
        <v>16</v>
      </c>
    </row>
    <row r="86" spans="1:9" ht="13" x14ac:dyDescent="0.25">
      <c r="A86" s="272" t="s">
        <v>15</v>
      </c>
      <c r="B86" s="553" t="s">
        <v>105</v>
      </c>
      <c r="C86" s="553"/>
      <c r="D86" s="553"/>
      <c r="E86" s="553"/>
      <c r="F86" s="553"/>
      <c r="G86" s="553"/>
      <c r="H86" s="553"/>
      <c r="I86" s="71">
        <f xml:space="preserve"> I36*0.07%</f>
        <v>0.54124000000000017</v>
      </c>
    </row>
    <row r="87" spans="1:9" ht="13" x14ac:dyDescent="0.25">
      <c r="A87" s="272" t="s">
        <v>13</v>
      </c>
      <c r="B87" s="553" t="s">
        <v>103</v>
      </c>
      <c r="C87" s="553"/>
      <c r="D87" s="553"/>
      <c r="E87" s="553"/>
      <c r="F87" s="553"/>
      <c r="G87" s="553"/>
      <c r="H87" s="553"/>
      <c r="I87" s="25">
        <f>ROUND(H72*I86,2)</f>
        <v>0.2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25">
        <f>SUM(I86:I87)</f>
        <v>0.74124000000000012</v>
      </c>
    </row>
    <row r="89" spans="1:9" ht="14" x14ac:dyDescent="0.25">
      <c r="A89" s="581" t="s">
        <v>102</v>
      </c>
      <c r="B89" s="581"/>
      <c r="C89" s="581"/>
      <c r="D89" s="581"/>
      <c r="E89" s="581"/>
      <c r="F89" s="581"/>
      <c r="G89" s="581"/>
      <c r="H89" s="581"/>
      <c r="I89" s="581"/>
    </row>
    <row r="90" spans="1:9" ht="14" x14ac:dyDescent="0.25">
      <c r="A90" s="279" t="s">
        <v>70</v>
      </c>
      <c r="B90" s="581" t="s">
        <v>101</v>
      </c>
      <c r="C90" s="581"/>
      <c r="D90" s="581"/>
      <c r="E90" s="581"/>
      <c r="F90" s="581"/>
      <c r="G90" s="581"/>
      <c r="H90" s="581"/>
      <c r="I90" s="279" t="s">
        <v>16</v>
      </c>
    </row>
    <row r="91" spans="1:9" ht="13" x14ac:dyDescent="0.25">
      <c r="A91" s="272" t="s">
        <v>15</v>
      </c>
      <c r="B91" s="577" t="s">
        <v>100</v>
      </c>
      <c r="C91" s="577"/>
      <c r="D91" s="577"/>
      <c r="E91" s="577"/>
      <c r="F91" s="577"/>
      <c r="G91" s="577"/>
      <c r="H91" s="577"/>
      <c r="I91" s="72">
        <f>I36*0.42%</f>
        <v>3.2474400000000001</v>
      </c>
    </row>
    <row r="92" spans="1:9" ht="13" x14ac:dyDescent="0.25">
      <c r="A92" s="272" t="s">
        <v>13</v>
      </c>
      <c r="B92" s="577" t="s">
        <v>99</v>
      </c>
      <c r="C92" s="577"/>
      <c r="D92" s="577"/>
      <c r="E92" s="577"/>
      <c r="F92" s="577"/>
      <c r="G92" s="577"/>
      <c r="H92" s="577"/>
      <c r="I92" s="25">
        <f>I36*0.03%</f>
        <v>0.23196</v>
      </c>
    </row>
    <row r="93" spans="1:9" ht="13" x14ac:dyDescent="0.25">
      <c r="A93" s="272" t="s">
        <v>98</v>
      </c>
      <c r="B93" s="577" t="s">
        <v>97</v>
      </c>
      <c r="C93" s="577"/>
      <c r="D93" s="577"/>
      <c r="E93" s="577"/>
      <c r="F93" s="577"/>
      <c r="G93" s="577"/>
      <c r="H93" s="577"/>
      <c r="I93" s="25">
        <f>ROUND((0.08*0.4*0.05)*I36,2)</f>
        <v>1.24</v>
      </c>
    </row>
    <row r="94" spans="1:9" ht="13" x14ac:dyDescent="0.25">
      <c r="A94" s="272" t="s">
        <v>96</v>
      </c>
      <c r="B94" s="553" t="s">
        <v>95</v>
      </c>
      <c r="C94" s="553"/>
      <c r="D94" s="553"/>
      <c r="E94" s="553"/>
      <c r="F94" s="553"/>
      <c r="G94" s="553"/>
      <c r="H94" s="553"/>
      <c r="I94" s="71">
        <f>ROUND((1*0.08*0.1*0.05)*I36,2)</f>
        <v>0.31</v>
      </c>
    </row>
    <row r="95" spans="1:9" ht="13" x14ac:dyDescent="0.25">
      <c r="A95" s="272" t="s">
        <v>35</v>
      </c>
      <c r="B95" s="553" t="s">
        <v>190</v>
      </c>
      <c r="C95" s="553"/>
      <c r="D95" s="553"/>
      <c r="E95" s="553"/>
      <c r="F95" s="553"/>
      <c r="G95" s="553"/>
      <c r="H95" s="553"/>
      <c r="I95" s="25">
        <f xml:space="preserve"> I36*1.94%</f>
        <v>15.000080000000001</v>
      </c>
    </row>
    <row r="96" spans="1:9" ht="13" x14ac:dyDescent="0.25">
      <c r="A96" s="272" t="s">
        <v>32</v>
      </c>
      <c r="B96" s="577" t="s">
        <v>93</v>
      </c>
      <c r="C96" s="577"/>
      <c r="D96" s="577"/>
      <c r="E96" s="577"/>
      <c r="F96" s="577"/>
      <c r="G96" s="577"/>
      <c r="H96" s="577"/>
      <c r="I96" s="25">
        <f>I95*36.8%</f>
        <v>5.5200294400000001</v>
      </c>
    </row>
    <row r="97" spans="1:9" ht="13" x14ac:dyDescent="0.25">
      <c r="A97" s="272" t="s">
        <v>92</v>
      </c>
      <c r="B97" s="577" t="s">
        <v>91</v>
      </c>
      <c r="C97" s="577"/>
      <c r="D97" s="577"/>
      <c r="E97" s="577"/>
      <c r="F97" s="577"/>
      <c r="G97" s="577"/>
      <c r="H97" s="577"/>
      <c r="I97" s="25">
        <f>ROUND(1*0.08*0.4*I36,2)</f>
        <v>24.74</v>
      </c>
    </row>
    <row r="98" spans="1:9" ht="13" x14ac:dyDescent="0.25">
      <c r="A98" s="272" t="s">
        <v>90</v>
      </c>
      <c r="B98" s="553" t="s">
        <v>89</v>
      </c>
      <c r="C98" s="553"/>
      <c r="D98" s="553"/>
      <c r="E98" s="553"/>
      <c r="F98" s="553"/>
      <c r="G98" s="553"/>
      <c r="H98" s="553"/>
      <c r="I98" s="25">
        <f>ROUND(1*0.08*0.1*I36,2)</f>
        <v>6.19</v>
      </c>
    </row>
    <row r="99" spans="1:9" ht="13" x14ac:dyDescent="0.25">
      <c r="A99" s="578" t="s">
        <v>47</v>
      </c>
      <c r="B99" s="578"/>
      <c r="C99" s="578"/>
      <c r="D99" s="578"/>
      <c r="E99" s="578"/>
      <c r="F99" s="578"/>
      <c r="G99" s="578"/>
      <c r="H99" s="578"/>
      <c r="I99" s="25">
        <f>SUM(I91:I98)</f>
        <v>56.479509440000001</v>
      </c>
    </row>
    <row r="100" spans="1:9" ht="14" x14ac:dyDescent="0.25">
      <c r="A100" s="554" t="s">
        <v>88</v>
      </c>
      <c r="B100" s="554"/>
      <c r="C100" s="554"/>
      <c r="D100" s="554"/>
      <c r="E100" s="554"/>
      <c r="F100" s="554"/>
      <c r="G100" s="554"/>
      <c r="H100" s="554"/>
      <c r="I100" s="554"/>
    </row>
    <row r="101" spans="1:9" ht="14" x14ac:dyDescent="0.3">
      <c r="A101" s="41" t="s">
        <v>68</v>
      </c>
      <c r="B101" s="581" t="s">
        <v>87</v>
      </c>
      <c r="C101" s="581"/>
      <c r="D101" s="581"/>
      <c r="E101" s="581"/>
      <c r="F101" s="581"/>
      <c r="G101" s="581"/>
      <c r="H101" s="581"/>
      <c r="I101" s="41" t="s">
        <v>16</v>
      </c>
    </row>
    <row r="102" spans="1:9" ht="13" x14ac:dyDescent="0.3">
      <c r="A102" s="270" t="s">
        <v>15</v>
      </c>
      <c r="B102" s="577" t="s">
        <v>86</v>
      </c>
      <c r="C102" s="577"/>
      <c r="D102" s="577"/>
      <c r="E102" s="577"/>
      <c r="F102" s="577"/>
      <c r="G102" s="577"/>
      <c r="H102" s="577"/>
      <c r="I102" s="25">
        <f>I36*8.33%</f>
        <v>64.407560000000004</v>
      </c>
    </row>
    <row r="103" spans="1:9" ht="13" x14ac:dyDescent="0.3">
      <c r="A103" s="270" t="s">
        <v>13</v>
      </c>
      <c r="B103" s="577" t="s">
        <v>191</v>
      </c>
      <c r="C103" s="577"/>
      <c r="D103" s="577"/>
      <c r="E103" s="577"/>
      <c r="F103" s="577"/>
      <c r="G103" s="577"/>
      <c r="H103" s="577"/>
      <c r="I103" s="40">
        <f>I36*1%</f>
        <v>7.7320000000000002</v>
      </c>
    </row>
    <row r="104" spans="1:9" ht="13" x14ac:dyDescent="0.3">
      <c r="A104" s="270" t="s">
        <v>12</v>
      </c>
      <c r="B104" s="577" t="s">
        <v>180</v>
      </c>
      <c r="C104" s="577"/>
      <c r="D104" s="577"/>
      <c r="E104" s="577"/>
      <c r="F104" s="577"/>
      <c r="G104" s="577"/>
      <c r="H104" s="577"/>
      <c r="I104" s="40">
        <f>I36*0.02%</f>
        <v>0.15464000000000003</v>
      </c>
    </row>
    <row r="105" spans="1:9" ht="13" x14ac:dyDescent="0.3">
      <c r="A105" s="270" t="s">
        <v>35</v>
      </c>
      <c r="B105" s="577" t="s">
        <v>192</v>
      </c>
      <c r="C105" s="577"/>
      <c r="D105" s="577"/>
      <c r="E105" s="577"/>
      <c r="F105" s="577"/>
      <c r="G105" s="577"/>
      <c r="H105" s="577"/>
      <c r="I105" s="40">
        <f>I36*0.05%</f>
        <v>0.38660000000000005</v>
      </c>
    </row>
    <row r="106" spans="1:9" ht="13" x14ac:dyDescent="0.3">
      <c r="A106" s="270" t="s">
        <v>32</v>
      </c>
      <c r="B106" s="577" t="s">
        <v>193</v>
      </c>
      <c r="C106" s="577"/>
      <c r="D106" s="577"/>
      <c r="E106" s="577"/>
      <c r="F106" s="577"/>
      <c r="G106" s="577"/>
      <c r="H106" s="577"/>
      <c r="I106" s="37">
        <f>I36*0.28%</f>
        <v>2.1649600000000007</v>
      </c>
    </row>
    <row r="107" spans="1:9" ht="13" x14ac:dyDescent="0.3">
      <c r="A107" s="270" t="s">
        <v>81</v>
      </c>
      <c r="B107" s="577" t="s">
        <v>65</v>
      </c>
      <c r="C107" s="577"/>
      <c r="D107" s="577"/>
      <c r="E107" s="577"/>
      <c r="F107" s="577"/>
      <c r="G107" s="577"/>
      <c r="H107" s="577"/>
      <c r="I107" s="37"/>
    </row>
    <row r="108" spans="1:9" ht="13" x14ac:dyDescent="0.3">
      <c r="A108" s="578" t="s">
        <v>80</v>
      </c>
      <c r="B108" s="578"/>
      <c r="C108" s="578"/>
      <c r="D108" s="578"/>
      <c r="E108" s="578"/>
      <c r="F108" s="578"/>
      <c r="G108" s="578"/>
      <c r="H108" s="578"/>
      <c r="I108" s="37">
        <f>SUM(I102:I107)</f>
        <v>74.845760000000013</v>
      </c>
    </row>
    <row r="109" spans="1:9" ht="13" x14ac:dyDescent="0.3">
      <c r="A109" s="273" t="s">
        <v>79</v>
      </c>
      <c r="B109" s="577" t="s">
        <v>78</v>
      </c>
      <c r="C109" s="577"/>
      <c r="D109" s="577"/>
      <c r="E109" s="577"/>
      <c r="F109" s="577"/>
      <c r="G109" s="577"/>
      <c r="H109" s="577"/>
      <c r="I109" s="37">
        <f>ROUND(H72*I108,2)</f>
        <v>27.54</v>
      </c>
    </row>
    <row r="110" spans="1:9" ht="13" x14ac:dyDescent="0.25">
      <c r="A110" s="578" t="s">
        <v>47</v>
      </c>
      <c r="B110" s="578"/>
      <c r="C110" s="578"/>
      <c r="D110" s="578"/>
      <c r="E110" s="578"/>
      <c r="F110" s="578"/>
      <c r="G110" s="578"/>
      <c r="H110" s="578"/>
      <c r="I110" s="25">
        <f>SUM(I108:I109)</f>
        <v>102.38576</v>
      </c>
    </row>
    <row r="111" spans="1:9" ht="14" x14ac:dyDescent="0.25">
      <c r="A111" s="581" t="s">
        <v>77</v>
      </c>
      <c r="B111" s="581"/>
      <c r="C111" s="581"/>
      <c r="D111" s="581"/>
      <c r="E111" s="581"/>
      <c r="F111" s="581"/>
      <c r="G111" s="581"/>
      <c r="H111" s="581"/>
      <c r="I111" s="581"/>
    </row>
    <row r="112" spans="1:9" ht="14" x14ac:dyDescent="0.25">
      <c r="A112" s="279">
        <v>4</v>
      </c>
      <c r="B112" s="554" t="s">
        <v>34</v>
      </c>
      <c r="C112" s="554"/>
      <c r="D112" s="554"/>
      <c r="E112" s="554"/>
      <c r="F112" s="554"/>
      <c r="G112" s="554"/>
      <c r="H112" s="554"/>
      <c r="I112" s="279" t="s">
        <v>16</v>
      </c>
    </row>
    <row r="113" spans="1:9" ht="13" x14ac:dyDescent="0.25">
      <c r="A113" s="272" t="s">
        <v>76</v>
      </c>
      <c r="B113" s="553" t="s">
        <v>75</v>
      </c>
      <c r="C113" s="553"/>
      <c r="D113" s="553"/>
      <c r="E113" s="553"/>
      <c r="F113" s="553"/>
      <c r="G113" s="553"/>
      <c r="H113" s="553"/>
      <c r="I113" s="25">
        <f>I72</f>
        <v>284.53760000000011</v>
      </c>
    </row>
    <row r="114" spans="1:9" ht="13" x14ac:dyDescent="0.25">
      <c r="A114" s="272" t="s">
        <v>74</v>
      </c>
      <c r="B114" s="553" t="s">
        <v>73</v>
      </c>
      <c r="C114" s="553"/>
      <c r="D114" s="553"/>
      <c r="E114" s="553"/>
      <c r="F114" s="553"/>
      <c r="G114" s="553"/>
      <c r="H114" s="553"/>
      <c r="I114" s="25">
        <f>I82</f>
        <v>117.51252000000001</v>
      </c>
    </row>
    <row r="115" spans="1:9" ht="13" x14ac:dyDescent="0.25">
      <c r="A115" s="272" t="s">
        <v>72</v>
      </c>
      <c r="B115" s="553" t="s">
        <v>71</v>
      </c>
      <c r="C115" s="553"/>
      <c r="D115" s="553"/>
      <c r="E115" s="553"/>
      <c r="F115" s="553"/>
      <c r="G115" s="553"/>
      <c r="H115" s="553"/>
      <c r="I115" s="25">
        <f>I88</f>
        <v>0.74124000000000012</v>
      </c>
    </row>
    <row r="116" spans="1:9" ht="13" x14ac:dyDescent="0.25">
      <c r="A116" s="272" t="s">
        <v>70</v>
      </c>
      <c r="B116" s="553" t="s">
        <v>69</v>
      </c>
      <c r="C116" s="553"/>
      <c r="D116" s="553"/>
      <c r="E116" s="553"/>
      <c r="F116" s="553"/>
      <c r="G116" s="553"/>
      <c r="H116" s="553"/>
      <c r="I116" s="25">
        <f>I99</f>
        <v>56.479509440000001</v>
      </c>
    </row>
    <row r="117" spans="1:9" ht="13" x14ac:dyDescent="0.25">
      <c r="A117" s="272" t="s">
        <v>68</v>
      </c>
      <c r="B117" s="553" t="s">
        <v>67</v>
      </c>
      <c r="C117" s="553"/>
      <c r="D117" s="553"/>
      <c r="E117" s="553"/>
      <c r="F117" s="553"/>
      <c r="G117" s="553"/>
      <c r="H117" s="553"/>
      <c r="I117" s="25">
        <f>I110</f>
        <v>102.38576</v>
      </c>
    </row>
    <row r="118" spans="1:9" ht="13" x14ac:dyDescent="0.25">
      <c r="A118" s="272" t="s">
        <v>66</v>
      </c>
      <c r="B118" s="553" t="s">
        <v>65</v>
      </c>
      <c r="C118" s="553"/>
      <c r="D118" s="553"/>
      <c r="E118" s="553"/>
      <c r="F118" s="553"/>
      <c r="G118" s="553"/>
      <c r="H118" s="553"/>
      <c r="I118" s="25"/>
    </row>
    <row r="119" spans="1:9" ht="13" x14ac:dyDescent="0.25">
      <c r="A119" s="578" t="s">
        <v>47</v>
      </c>
      <c r="B119" s="578"/>
      <c r="C119" s="578"/>
      <c r="D119" s="578"/>
      <c r="E119" s="578"/>
      <c r="F119" s="578"/>
      <c r="G119" s="578"/>
      <c r="H119" s="578"/>
      <c r="I119" s="25">
        <f>SUM(I113:I118)</f>
        <v>561.65662944000019</v>
      </c>
    </row>
    <row r="120" spans="1:9" ht="13" x14ac:dyDescent="0.25">
      <c r="A120" s="560" t="s">
        <v>64</v>
      </c>
      <c r="B120" s="560"/>
      <c r="C120" s="560"/>
      <c r="D120" s="560"/>
      <c r="E120" s="560"/>
      <c r="F120" s="560"/>
      <c r="G120" s="560"/>
      <c r="H120" s="560"/>
      <c r="I120" s="560"/>
    </row>
    <row r="121" spans="1:9" ht="14" x14ac:dyDescent="0.25">
      <c r="A121" s="279">
        <v>5</v>
      </c>
      <c r="B121" s="581" t="s">
        <v>63</v>
      </c>
      <c r="C121" s="581"/>
      <c r="D121" s="581"/>
      <c r="E121" s="581"/>
      <c r="F121" s="581"/>
      <c r="G121" s="581"/>
      <c r="H121" s="279" t="s">
        <v>62</v>
      </c>
      <c r="I121" s="34" t="s">
        <v>16</v>
      </c>
    </row>
    <row r="122" spans="1:9" ht="13" x14ac:dyDescent="0.25">
      <c r="A122" s="624" t="s">
        <v>61</v>
      </c>
      <c r="B122" s="624"/>
      <c r="C122" s="624"/>
      <c r="D122" s="624"/>
      <c r="E122" s="624"/>
      <c r="F122" s="624"/>
      <c r="G122" s="624"/>
      <c r="H122" s="33" t="s">
        <v>49</v>
      </c>
      <c r="I122" s="23">
        <f>SUM(I36+I48+I58+I119)</f>
        <v>1638.1466294400002</v>
      </c>
    </row>
    <row r="123" spans="1:9" ht="13" x14ac:dyDescent="0.25">
      <c r="A123" s="272" t="s">
        <v>15</v>
      </c>
      <c r="B123" s="574" t="s">
        <v>60</v>
      </c>
      <c r="C123" s="622"/>
      <c r="D123" s="622"/>
      <c r="E123" s="622"/>
      <c r="F123" s="622"/>
      <c r="G123" s="623"/>
      <c r="H123" s="285" t="s">
        <v>343</v>
      </c>
      <c r="I123" s="25">
        <v>100.17</v>
      </c>
    </row>
    <row r="124" spans="1:9" ht="13" x14ac:dyDescent="0.25">
      <c r="A124" s="624" t="s">
        <v>59</v>
      </c>
      <c r="B124" s="624"/>
      <c r="C124" s="624"/>
      <c r="D124" s="624"/>
      <c r="E124" s="624"/>
      <c r="F124" s="624"/>
      <c r="G124" s="624"/>
      <c r="H124" s="31" t="s">
        <v>49</v>
      </c>
      <c r="I124" s="23">
        <f>SUM(I36+I48+I58+I119+I123)</f>
        <v>1738.3166294400003</v>
      </c>
    </row>
    <row r="125" spans="1:9" ht="13" x14ac:dyDescent="0.25">
      <c r="A125" s="272" t="s">
        <v>13</v>
      </c>
      <c r="B125" s="574" t="s">
        <v>58</v>
      </c>
      <c r="C125" s="622"/>
      <c r="D125" s="622"/>
      <c r="E125" s="622"/>
      <c r="F125" s="622"/>
      <c r="G125" s="623"/>
      <c r="H125" s="32" t="s">
        <v>344</v>
      </c>
      <c r="I125" s="25">
        <v>43</v>
      </c>
    </row>
    <row r="126" spans="1:9" ht="13" x14ac:dyDescent="0.25">
      <c r="A126" s="624" t="s">
        <v>57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SUM(I36+I48+I58+I119+I123+I125)</f>
        <v>1781.3166294400003</v>
      </c>
    </row>
    <row r="127" spans="1:9" ht="13" x14ac:dyDescent="0.25">
      <c r="A127" s="272" t="s">
        <v>12</v>
      </c>
      <c r="B127" s="577" t="s">
        <v>56</v>
      </c>
      <c r="C127" s="577"/>
      <c r="D127" s="577"/>
      <c r="E127" s="577"/>
      <c r="F127" s="577"/>
      <c r="G127" s="577"/>
      <c r="H127" s="30" t="s">
        <v>49</v>
      </c>
      <c r="I127" s="28"/>
    </row>
    <row r="128" spans="1:9" ht="13" x14ac:dyDescent="0.25">
      <c r="A128" s="272"/>
      <c r="B128" s="577" t="s">
        <v>55</v>
      </c>
      <c r="C128" s="577"/>
      <c r="D128" s="577"/>
      <c r="E128" s="577"/>
      <c r="F128" s="577"/>
      <c r="G128" s="577"/>
      <c r="H128" s="30" t="s">
        <v>49</v>
      </c>
      <c r="I128" s="28" t="s">
        <v>49</v>
      </c>
    </row>
    <row r="129" spans="1:9" ht="13" x14ac:dyDescent="0.25">
      <c r="A129" s="272"/>
      <c r="B129" s="625" t="s">
        <v>263</v>
      </c>
      <c r="C129" s="583"/>
      <c r="D129" s="583"/>
      <c r="E129" s="583"/>
      <c r="F129" s="583"/>
      <c r="G129" s="583"/>
      <c r="H129" s="26">
        <v>0.03</v>
      </c>
      <c r="I129" s="25">
        <f>I152*H129</f>
        <v>58.5</v>
      </c>
    </row>
    <row r="130" spans="1:9" ht="13" x14ac:dyDescent="0.25">
      <c r="A130" s="272"/>
      <c r="B130" s="625" t="s">
        <v>264</v>
      </c>
      <c r="C130" s="583"/>
      <c r="D130" s="583"/>
      <c r="E130" s="583"/>
      <c r="F130" s="583"/>
      <c r="G130" s="583"/>
      <c r="H130" s="26">
        <v>6.4999999999999997E-3</v>
      </c>
      <c r="I130" s="25">
        <f>I152*H130</f>
        <v>12.674999999999999</v>
      </c>
    </row>
    <row r="131" spans="1:9" ht="13" x14ac:dyDescent="0.25">
      <c r="A131" s="272"/>
      <c r="B131" s="582" t="s">
        <v>265</v>
      </c>
      <c r="C131" s="582"/>
      <c r="D131" s="582"/>
      <c r="E131" s="582"/>
      <c r="F131" s="582"/>
      <c r="G131" s="582"/>
      <c r="H131" s="29"/>
      <c r="I131" s="28"/>
    </row>
    <row r="132" spans="1:9" ht="13" x14ac:dyDescent="0.25">
      <c r="A132" s="272"/>
      <c r="B132" s="584" t="s">
        <v>51</v>
      </c>
      <c r="C132" s="584"/>
      <c r="D132" s="584"/>
      <c r="E132" s="584"/>
      <c r="F132" s="584"/>
      <c r="G132" s="584"/>
      <c r="H132" s="29" t="s">
        <v>49</v>
      </c>
      <c r="I132" s="28" t="s">
        <v>49</v>
      </c>
    </row>
    <row r="133" spans="1:9" ht="13" x14ac:dyDescent="0.25">
      <c r="A133" s="272"/>
      <c r="B133" s="573" t="s">
        <v>50</v>
      </c>
      <c r="C133" s="573"/>
      <c r="D133" s="573"/>
      <c r="E133" s="573"/>
      <c r="F133" s="573"/>
      <c r="G133" s="573"/>
      <c r="H133" s="29" t="s">
        <v>49</v>
      </c>
      <c r="I133" s="28" t="s">
        <v>49</v>
      </c>
    </row>
    <row r="134" spans="1:9" ht="13" x14ac:dyDescent="0.25">
      <c r="A134" s="272"/>
      <c r="B134" s="625" t="s">
        <v>228</v>
      </c>
      <c r="C134" s="583"/>
      <c r="D134" s="583"/>
      <c r="E134" s="583"/>
      <c r="F134" s="583"/>
      <c r="G134" s="583"/>
      <c r="H134" s="26">
        <v>0.05</v>
      </c>
      <c r="I134" s="25">
        <f>I152*H134</f>
        <v>97.5</v>
      </c>
    </row>
    <row r="135" spans="1:9" ht="13" x14ac:dyDescent="0.25">
      <c r="A135" s="578" t="s">
        <v>248</v>
      </c>
      <c r="B135" s="578"/>
      <c r="C135" s="578"/>
      <c r="D135" s="578"/>
      <c r="E135" s="578"/>
      <c r="F135" s="578"/>
      <c r="G135" s="578"/>
      <c r="H135" s="578"/>
      <c r="I135" s="25">
        <f>I137+I123+I125</f>
        <v>311.84500000000003</v>
      </c>
    </row>
    <row r="136" spans="1:9" ht="13" x14ac:dyDescent="0.25">
      <c r="A136" s="578"/>
      <c r="B136" s="578"/>
      <c r="C136" s="578"/>
      <c r="D136" s="578"/>
      <c r="E136" s="578"/>
      <c r="F136" s="578"/>
      <c r="G136" s="578"/>
      <c r="H136" s="578"/>
      <c r="I136" s="578"/>
    </row>
    <row r="137" spans="1:9" ht="13" x14ac:dyDescent="0.25">
      <c r="A137" s="589" t="s">
        <v>46</v>
      </c>
      <c r="B137" s="589"/>
      <c r="C137" s="589"/>
      <c r="D137" s="589"/>
      <c r="E137" s="589"/>
      <c r="F137" s="589"/>
      <c r="G137" s="589"/>
      <c r="H137" s="24">
        <f>SUM(H129:H134)</f>
        <v>8.6499999999999994E-2</v>
      </c>
      <c r="I137" s="23">
        <f>SUM(I129:I134)</f>
        <v>168.67500000000001</v>
      </c>
    </row>
    <row r="138" spans="1:9" x14ac:dyDescent="0.25">
      <c r="A138" s="590" t="s">
        <v>45</v>
      </c>
      <c r="B138" s="590"/>
      <c r="C138" s="591" t="s">
        <v>44</v>
      </c>
      <c r="D138" s="591"/>
      <c r="E138" s="591"/>
      <c r="F138" s="591"/>
      <c r="G138" s="591"/>
      <c r="H138" s="591"/>
      <c r="I138" s="591"/>
    </row>
    <row r="139" spans="1:9" x14ac:dyDescent="0.25">
      <c r="A139" s="590"/>
      <c r="B139" s="590"/>
      <c r="C139" s="592" t="s">
        <v>43</v>
      </c>
      <c r="D139" s="592"/>
      <c r="E139" s="592"/>
      <c r="F139" s="592"/>
      <c r="G139" s="592"/>
      <c r="H139" s="592"/>
      <c r="I139" s="592"/>
    </row>
    <row r="140" spans="1:9" x14ac:dyDescent="0.25">
      <c r="A140" s="590"/>
      <c r="B140" s="590"/>
      <c r="C140" s="593" t="s">
        <v>42</v>
      </c>
      <c r="D140" s="593"/>
      <c r="E140" s="593"/>
      <c r="F140" s="593"/>
      <c r="G140" s="593"/>
      <c r="H140" s="593"/>
      <c r="I140" s="593"/>
    </row>
    <row r="141" spans="1:9" x14ac:dyDescent="0.25">
      <c r="A141" s="585"/>
      <c r="B141" s="585"/>
      <c r="C141" s="585"/>
      <c r="D141" s="585"/>
      <c r="E141" s="585"/>
      <c r="F141" s="585"/>
      <c r="G141" s="585"/>
      <c r="H141" s="585"/>
      <c r="I141" s="585"/>
    </row>
    <row r="142" spans="1:9" ht="13" x14ac:dyDescent="0.25">
      <c r="A142" s="553" t="s">
        <v>41</v>
      </c>
      <c r="B142" s="553"/>
      <c r="C142" s="553"/>
      <c r="D142" s="553"/>
      <c r="E142" s="553"/>
      <c r="F142" s="553"/>
      <c r="G142" s="553"/>
      <c r="H142" s="553"/>
      <c r="I142" s="553"/>
    </row>
    <row r="143" spans="1:9" ht="13" x14ac:dyDescent="0.25">
      <c r="A143" s="578"/>
      <c r="B143" s="578"/>
      <c r="C143" s="578"/>
      <c r="D143" s="578"/>
      <c r="E143" s="578"/>
      <c r="F143" s="578"/>
      <c r="G143" s="578"/>
      <c r="H143" s="578"/>
      <c r="I143" s="578"/>
    </row>
    <row r="144" spans="1:9" ht="15.5" x14ac:dyDescent="0.25">
      <c r="A144" s="586" t="s">
        <v>40</v>
      </c>
      <c r="B144" s="586"/>
      <c r="C144" s="586"/>
      <c r="D144" s="586"/>
      <c r="E144" s="586"/>
      <c r="F144" s="586"/>
      <c r="G144" s="586"/>
      <c r="H144" s="586"/>
      <c r="I144" s="586"/>
    </row>
    <row r="145" spans="1:9" ht="26" x14ac:dyDescent="0.25">
      <c r="A145" s="587" t="s">
        <v>39</v>
      </c>
      <c r="B145" s="587"/>
      <c r="C145" s="587"/>
      <c r="D145" s="587"/>
      <c r="E145" s="587"/>
      <c r="F145" s="587"/>
      <c r="G145" s="587"/>
      <c r="H145" s="587"/>
      <c r="I145" s="271" t="s">
        <v>16</v>
      </c>
    </row>
    <row r="146" spans="1:9" ht="13" x14ac:dyDescent="0.25">
      <c r="A146" s="275" t="s">
        <v>15</v>
      </c>
      <c r="B146" s="588" t="s">
        <v>38</v>
      </c>
      <c r="C146" s="588"/>
      <c r="D146" s="588"/>
      <c r="E146" s="588"/>
      <c r="F146" s="588"/>
      <c r="G146" s="588"/>
      <c r="H146" s="588"/>
      <c r="I146" s="20">
        <f>I36</f>
        <v>773.2</v>
      </c>
    </row>
    <row r="147" spans="1:9" ht="13" x14ac:dyDescent="0.25">
      <c r="A147" s="275" t="s">
        <v>13</v>
      </c>
      <c r="B147" s="588" t="s">
        <v>37</v>
      </c>
      <c r="C147" s="588"/>
      <c r="D147" s="588"/>
      <c r="E147" s="588"/>
      <c r="F147" s="588"/>
      <c r="G147" s="588"/>
      <c r="H147" s="588"/>
      <c r="I147" s="20">
        <f>I48</f>
        <v>273.29000000000002</v>
      </c>
    </row>
    <row r="148" spans="1:9" ht="13" x14ac:dyDescent="0.25">
      <c r="A148" s="275" t="s">
        <v>12</v>
      </c>
      <c r="B148" s="588" t="s">
        <v>36</v>
      </c>
      <c r="C148" s="588"/>
      <c r="D148" s="588"/>
      <c r="E148" s="588"/>
      <c r="F148" s="588"/>
      <c r="G148" s="588"/>
      <c r="H148" s="588"/>
      <c r="I148" s="20">
        <f>I58</f>
        <v>30</v>
      </c>
    </row>
    <row r="149" spans="1:9" ht="13" x14ac:dyDescent="0.25">
      <c r="A149" s="275" t="s">
        <v>35</v>
      </c>
      <c r="B149" s="588" t="s">
        <v>34</v>
      </c>
      <c r="C149" s="588"/>
      <c r="D149" s="588"/>
      <c r="E149" s="588"/>
      <c r="F149" s="588"/>
      <c r="G149" s="588"/>
      <c r="H149" s="588"/>
      <c r="I149" s="20">
        <f>I119</f>
        <v>561.65662944000019</v>
      </c>
    </row>
    <row r="150" spans="1:9" ht="13" x14ac:dyDescent="0.25">
      <c r="A150" s="598" t="s">
        <v>33</v>
      </c>
      <c r="B150" s="598"/>
      <c r="C150" s="598"/>
      <c r="D150" s="598"/>
      <c r="E150" s="598"/>
      <c r="F150" s="598"/>
      <c r="G150" s="598"/>
      <c r="H150" s="598"/>
      <c r="I150" s="20">
        <f>SUM(I146:I149)</f>
        <v>1638.1466294400002</v>
      </c>
    </row>
    <row r="151" spans="1:9" ht="13" x14ac:dyDescent="0.25">
      <c r="A151" s="21" t="s">
        <v>32</v>
      </c>
      <c r="B151" s="588" t="s">
        <v>31</v>
      </c>
      <c r="C151" s="588"/>
      <c r="D151" s="588"/>
      <c r="E151" s="588"/>
      <c r="F151" s="588"/>
      <c r="G151" s="588"/>
      <c r="H151" s="588"/>
      <c r="I151" s="20">
        <f>I135</f>
        <v>311.84500000000003</v>
      </c>
    </row>
    <row r="152" spans="1:9" ht="13" x14ac:dyDescent="0.25">
      <c r="A152" s="598" t="s">
        <v>30</v>
      </c>
      <c r="B152" s="598"/>
      <c r="C152" s="598"/>
      <c r="D152" s="598"/>
      <c r="E152" s="598"/>
      <c r="F152" s="598"/>
      <c r="G152" s="598"/>
      <c r="H152" s="598"/>
      <c r="I152" s="20">
        <v>1950</v>
      </c>
    </row>
    <row r="153" spans="1:9" ht="14.5" x14ac:dyDescent="0.25">
      <c r="A153" s="594" t="s">
        <v>29</v>
      </c>
      <c r="B153" s="594"/>
      <c r="C153" s="594"/>
      <c r="D153" s="594"/>
      <c r="E153" s="594"/>
      <c r="F153" s="594"/>
      <c r="G153" s="594"/>
      <c r="H153" s="594"/>
      <c r="I153" s="594"/>
    </row>
    <row r="154" spans="1:9" ht="15.5" x14ac:dyDescent="0.25">
      <c r="A154" s="586" t="s">
        <v>28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69" x14ac:dyDescent="0.25">
      <c r="A155" s="595" t="s">
        <v>27</v>
      </c>
      <c r="B155" s="595"/>
      <c r="C155" s="580" t="s">
        <v>26</v>
      </c>
      <c r="D155" s="580"/>
      <c r="E155" s="19" t="s">
        <v>25</v>
      </c>
      <c r="F155" s="580" t="s">
        <v>24</v>
      </c>
      <c r="G155" s="580"/>
      <c r="H155" s="271" t="s">
        <v>23</v>
      </c>
      <c r="I155" s="271" t="s">
        <v>22</v>
      </c>
    </row>
    <row r="156" spans="1:9" x14ac:dyDescent="0.25">
      <c r="A156" s="621" t="s">
        <v>185</v>
      </c>
      <c r="B156" s="596"/>
      <c r="C156" s="619">
        <v>1950</v>
      </c>
      <c r="D156" s="597"/>
      <c r="E156" s="18">
        <v>4</v>
      </c>
      <c r="F156" s="619">
        <v>1950</v>
      </c>
      <c r="G156" s="597"/>
      <c r="H156" s="16">
        <v>4</v>
      </c>
      <c r="I156" s="276">
        <v>7800</v>
      </c>
    </row>
    <row r="157" spans="1:9" ht="13" x14ac:dyDescent="0.25">
      <c r="A157" s="603" t="s">
        <v>20</v>
      </c>
      <c r="B157" s="603"/>
      <c r="C157" s="603"/>
      <c r="D157" s="603"/>
      <c r="E157" s="603"/>
      <c r="F157" s="603"/>
      <c r="G157" s="603"/>
      <c r="H157" s="603"/>
      <c r="I157" s="276">
        <v>7800</v>
      </c>
    </row>
    <row r="158" spans="1:9" ht="15.5" x14ac:dyDescent="0.25">
      <c r="A158" s="586" t="s">
        <v>19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15.5" x14ac:dyDescent="0.25">
      <c r="A159" s="586" t="s">
        <v>18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26" x14ac:dyDescent="0.25">
      <c r="A160" s="580" t="s">
        <v>17</v>
      </c>
      <c r="B160" s="580"/>
      <c r="C160" s="580"/>
      <c r="D160" s="580"/>
      <c r="E160" s="580"/>
      <c r="F160" s="580"/>
      <c r="G160" s="580"/>
      <c r="H160" s="580"/>
      <c r="I160" s="271" t="s">
        <v>16</v>
      </c>
    </row>
    <row r="161" spans="1:9" x14ac:dyDescent="0.25">
      <c r="A161" s="274" t="s">
        <v>15</v>
      </c>
      <c r="B161" s="583" t="s">
        <v>14</v>
      </c>
      <c r="C161" s="583"/>
      <c r="D161" s="583"/>
      <c r="E161" s="583"/>
      <c r="F161" s="583"/>
      <c r="G161" s="583"/>
      <c r="H161" s="583"/>
      <c r="I161" s="16"/>
    </row>
    <row r="162" spans="1:9" x14ac:dyDescent="0.25">
      <c r="A162" s="274" t="s">
        <v>13</v>
      </c>
      <c r="B162" s="583" t="s">
        <v>9</v>
      </c>
      <c r="C162" s="583"/>
      <c r="D162" s="583"/>
      <c r="E162" s="583"/>
      <c r="F162" s="583"/>
      <c r="G162" s="583"/>
      <c r="H162" s="583"/>
      <c r="I162" s="276">
        <v>7800</v>
      </c>
    </row>
    <row r="163" spans="1:9" x14ac:dyDescent="0.25">
      <c r="A163" s="274" t="s">
        <v>12</v>
      </c>
      <c r="B163" s="583" t="s">
        <v>11</v>
      </c>
      <c r="C163" s="583"/>
      <c r="D163" s="583"/>
      <c r="E163" s="583"/>
      <c r="F163" s="583"/>
      <c r="G163" s="583"/>
      <c r="H163" s="583"/>
      <c r="I163" s="276"/>
    </row>
    <row r="164" spans="1:9" x14ac:dyDescent="0.25">
      <c r="A164" s="599"/>
      <c r="B164" s="599"/>
      <c r="C164" s="599"/>
      <c r="D164" s="599"/>
      <c r="E164" s="599"/>
      <c r="F164" s="599"/>
      <c r="G164" s="599"/>
      <c r="H164" s="599"/>
      <c r="I164" s="599"/>
    </row>
    <row r="165" spans="1:9" x14ac:dyDescent="0.25">
      <c r="A165" s="596" t="s">
        <v>10</v>
      </c>
      <c r="B165" s="596"/>
      <c r="C165" s="596"/>
      <c r="D165" s="596"/>
      <c r="E165" s="596"/>
      <c r="F165" s="596"/>
      <c r="G165" s="596"/>
      <c r="H165" s="596"/>
      <c r="I165" s="596"/>
    </row>
    <row r="166" spans="1:9" ht="13" x14ac:dyDescent="0.3">
      <c r="A166" s="13"/>
      <c r="B166" s="13"/>
      <c r="C166" s="13"/>
      <c r="D166" s="13"/>
      <c r="E166" s="13"/>
      <c r="F166" s="13"/>
      <c r="G166" s="13"/>
      <c r="H166" s="12"/>
      <c r="I166" s="12"/>
    </row>
    <row r="167" spans="1:9" ht="13" x14ac:dyDescent="0.3">
      <c r="A167" s="600"/>
      <c r="B167" s="600"/>
      <c r="C167" s="600"/>
      <c r="D167" s="600"/>
      <c r="E167" s="600"/>
      <c r="F167" s="600"/>
      <c r="G167" s="600"/>
      <c r="H167" s="600"/>
      <c r="I167" s="600"/>
    </row>
    <row r="168" spans="1:9" ht="18" x14ac:dyDescent="0.25">
      <c r="A168" s="601" t="s">
        <v>9</v>
      </c>
      <c r="B168" s="601"/>
      <c r="C168" s="601"/>
      <c r="D168" s="601"/>
      <c r="E168" s="601"/>
      <c r="F168" s="601"/>
      <c r="G168" s="602">
        <v>7800</v>
      </c>
      <c r="H168" s="602"/>
      <c r="I168" s="602"/>
    </row>
    <row r="169" spans="1:9" ht="18" x14ac:dyDescent="0.4">
      <c r="A169" s="607"/>
      <c r="B169" s="607"/>
      <c r="C169" s="607"/>
      <c r="D169" s="607"/>
      <c r="E169" s="607"/>
      <c r="F169" s="607"/>
      <c r="G169" s="607"/>
      <c r="H169" s="607"/>
      <c r="I169" s="607"/>
    </row>
    <row r="170" spans="1:9" ht="18" x14ac:dyDescent="0.25">
      <c r="A170" s="601" t="s">
        <v>8</v>
      </c>
      <c r="B170" s="601"/>
      <c r="C170" s="601"/>
      <c r="D170" s="601"/>
      <c r="E170" s="601"/>
      <c r="F170" s="601"/>
      <c r="G170" s="608">
        <v>12</v>
      </c>
      <c r="H170" s="608"/>
      <c r="I170" s="608"/>
    </row>
    <row r="171" spans="1:9" ht="18" x14ac:dyDescent="0.25">
      <c r="A171" s="609"/>
      <c r="B171" s="609"/>
      <c r="C171" s="609"/>
      <c r="D171" s="609"/>
      <c r="E171" s="609"/>
      <c r="F171" s="609"/>
      <c r="G171" s="609"/>
      <c r="H171" s="609"/>
      <c r="I171" s="609"/>
    </row>
    <row r="172" spans="1:9" ht="18" x14ac:dyDescent="0.25">
      <c r="A172" s="610" t="s">
        <v>7</v>
      </c>
      <c r="B172" s="610"/>
      <c r="C172" s="610"/>
      <c r="D172" s="610"/>
      <c r="E172" s="610"/>
      <c r="F172" s="610"/>
      <c r="G172" s="611">
        <v>93600</v>
      </c>
      <c r="H172" s="611"/>
      <c r="I172" s="611"/>
    </row>
  </sheetData>
  <mergeCells count="182">
    <mergeCell ref="A169:I169"/>
    <mergeCell ref="A170:F170"/>
    <mergeCell ref="G170:I170"/>
    <mergeCell ref="A171:I171"/>
    <mergeCell ref="A172:F172"/>
    <mergeCell ref="G172:I172"/>
    <mergeCell ref="B163:H163"/>
    <mergeCell ref="A164:I164"/>
    <mergeCell ref="A165:I165"/>
    <mergeCell ref="A167:I167"/>
    <mergeCell ref="A168:F168"/>
    <mergeCell ref="G168:I168"/>
    <mergeCell ref="A157:H157"/>
    <mergeCell ref="A158:I158"/>
    <mergeCell ref="A159:I159"/>
    <mergeCell ref="A160:H160"/>
    <mergeCell ref="B161:H161"/>
    <mergeCell ref="B162:H162"/>
    <mergeCell ref="A154:I154"/>
    <mergeCell ref="A155:B155"/>
    <mergeCell ref="C155:D155"/>
    <mergeCell ref="F155:G155"/>
    <mergeCell ref="A156:B156"/>
    <mergeCell ref="C156:D156"/>
    <mergeCell ref="F156:G156"/>
    <mergeCell ref="B148:H148"/>
    <mergeCell ref="B149:H149"/>
    <mergeCell ref="A150:H150"/>
    <mergeCell ref="B151:H151"/>
    <mergeCell ref="A152:H152"/>
    <mergeCell ref="A153:I153"/>
    <mergeCell ref="A142:I142"/>
    <mergeCell ref="A143:I143"/>
    <mergeCell ref="A144:I144"/>
    <mergeCell ref="A145:H145"/>
    <mergeCell ref="B146:H146"/>
    <mergeCell ref="B147:H147"/>
    <mergeCell ref="A137:G137"/>
    <mergeCell ref="A138:B140"/>
    <mergeCell ref="C138:I138"/>
    <mergeCell ref="C139:I139"/>
    <mergeCell ref="C140:I140"/>
    <mergeCell ref="A141:I141"/>
    <mergeCell ref="B131:G131"/>
    <mergeCell ref="B132:G132"/>
    <mergeCell ref="B133:G133"/>
    <mergeCell ref="B134:G134"/>
    <mergeCell ref="A135:H135"/>
    <mergeCell ref="A136:I136"/>
    <mergeCell ref="B125:G125"/>
    <mergeCell ref="A126:G126"/>
    <mergeCell ref="B127:G127"/>
    <mergeCell ref="B128:G128"/>
    <mergeCell ref="B129:G129"/>
    <mergeCell ref="B130:G130"/>
    <mergeCell ref="A119:H119"/>
    <mergeCell ref="A120:I120"/>
    <mergeCell ref="B121:G121"/>
    <mergeCell ref="A122:G122"/>
    <mergeCell ref="B123:G123"/>
    <mergeCell ref="A124:G124"/>
    <mergeCell ref="B113:H113"/>
    <mergeCell ref="B114:H114"/>
    <mergeCell ref="B115:H115"/>
    <mergeCell ref="B116:H116"/>
    <mergeCell ref="B117:H117"/>
    <mergeCell ref="B118:H118"/>
    <mergeCell ref="B107:H107"/>
    <mergeCell ref="A108:H108"/>
    <mergeCell ref="B109:H109"/>
    <mergeCell ref="A110:H110"/>
    <mergeCell ref="A111:I111"/>
    <mergeCell ref="B112:H112"/>
    <mergeCell ref="B101:H101"/>
    <mergeCell ref="B102:H102"/>
    <mergeCell ref="B103:H103"/>
    <mergeCell ref="B104:H104"/>
    <mergeCell ref="B105:H105"/>
    <mergeCell ref="B106:H106"/>
    <mergeCell ref="B95:H95"/>
    <mergeCell ref="B96:H96"/>
    <mergeCell ref="B97:H97"/>
    <mergeCell ref="B98:H98"/>
    <mergeCell ref="A99:H99"/>
    <mergeCell ref="A100:I100"/>
    <mergeCell ref="A89:I89"/>
    <mergeCell ref="B90:H90"/>
    <mergeCell ref="B91:H91"/>
    <mergeCell ref="B92:H92"/>
    <mergeCell ref="B93:H93"/>
    <mergeCell ref="B94:H94"/>
    <mergeCell ref="A83:I83"/>
    <mergeCell ref="A84:I84"/>
    <mergeCell ref="B85:H85"/>
    <mergeCell ref="B86:H86"/>
    <mergeCell ref="B87:H87"/>
    <mergeCell ref="A88:H88"/>
    <mergeCell ref="B77:H77"/>
    <mergeCell ref="B78:H78"/>
    <mergeCell ref="B79:H79"/>
    <mergeCell ref="A80:H80"/>
    <mergeCell ref="B81:H81"/>
    <mergeCell ref="A82:H82"/>
    <mergeCell ref="B70:G70"/>
    <mergeCell ref="B71:G71"/>
    <mergeCell ref="A72:G72"/>
    <mergeCell ref="A74:I74"/>
    <mergeCell ref="A75:I75"/>
    <mergeCell ref="A76:I76"/>
    <mergeCell ref="B64:G64"/>
    <mergeCell ref="B65:G65"/>
    <mergeCell ref="B66:G66"/>
    <mergeCell ref="B67:G67"/>
    <mergeCell ref="B68:G68"/>
    <mergeCell ref="B69:G69"/>
    <mergeCell ref="B57:H57"/>
    <mergeCell ref="A58:H58"/>
    <mergeCell ref="A59:I59"/>
    <mergeCell ref="A60:I60"/>
    <mergeCell ref="A62:I62"/>
    <mergeCell ref="B63:G63"/>
    <mergeCell ref="A51:I51"/>
    <mergeCell ref="A52:I52"/>
    <mergeCell ref="B53:H53"/>
    <mergeCell ref="B54:H54"/>
    <mergeCell ref="B55:H55"/>
    <mergeCell ref="B56:H56"/>
    <mergeCell ref="B45:H45"/>
    <mergeCell ref="B46:H46"/>
    <mergeCell ref="B47:H47"/>
    <mergeCell ref="B48:H48"/>
    <mergeCell ref="A49:I49"/>
    <mergeCell ref="A50:I50"/>
    <mergeCell ref="B39:H39"/>
    <mergeCell ref="B40:G40"/>
    <mergeCell ref="B41:G41"/>
    <mergeCell ref="B42:H42"/>
    <mergeCell ref="B43:G43"/>
    <mergeCell ref="B44:H44"/>
    <mergeCell ref="B33:H33"/>
    <mergeCell ref="B34:H34"/>
    <mergeCell ref="B35:H35"/>
    <mergeCell ref="A36:H36"/>
    <mergeCell ref="A37:I37"/>
    <mergeCell ref="B38:H38"/>
    <mergeCell ref="B27:G27"/>
    <mergeCell ref="B28:H28"/>
    <mergeCell ref="B29:G29"/>
    <mergeCell ref="B30:G30"/>
    <mergeCell ref="B31:H31"/>
    <mergeCell ref="B32:H32"/>
    <mergeCell ref="B22:G22"/>
    <mergeCell ref="H22:I22"/>
    <mergeCell ref="A23:I23"/>
    <mergeCell ref="A24:I24"/>
    <mergeCell ref="A25:I25"/>
    <mergeCell ref="A26:I26"/>
    <mergeCell ref="A18:I18"/>
    <mergeCell ref="B19:G19"/>
    <mergeCell ref="H19:I19"/>
    <mergeCell ref="B20:G20"/>
    <mergeCell ref="H20:I20"/>
    <mergeCell ref="B21:G21"/>
    <mergeCell ref="H21:I21"/>
    <mergeCell ref="B14:G14"/>
    <mergeCell ref="H14:I14"/>
    <mergeCell ref="B15:G15"/>
    <mergeCell ref="H15:I15"/>
    <mergeCell ref="A16:I16"/>
    <mergeCell ref="A17:I17"/>
    <mergeCell ref="A9:I9"/>
    <mergeCell ref="A11:I11"/>
    <mergeCell ref="B12:G12"/>
    <mergeCell ref="H12:I12"/>
    <mergeCell ref="B13:G13"/>
    <mergeCell ref="H13:I13"/>
    <mergeCell ref="A5:I5"/>
    <mergeCell ref="A6:I6"/>
    <mergeCell ref="A7:E7"/>
    <mergeCell ref="F7:I7"/>
    <mergeCell ref="A8:E8"/>
    <mergeCell ref="F8:I8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I180"/>
  <sheetViews>
    <sheetView topLeftCell="A77" workbookViewId="0">
      <selection activeCell="N128" sqref="N128"/>
    </sheetView>
  </sheetViews>
  <sheetFormatPr defaultRowHeight="12.5" x14ac:dyDescent="0.25"/>
  <cols>
    <col min="7" max="7" width="21.54296875" customWidth="1"/>
    <col min="8" max="8" width="14.26953125" customWidth="1"/>
    <col min="9" max="9" width="28.453125" customWidth="1"/>
  </cols>
  <sheetData>
    <row r="3" spans="1:9" ht="23" x14ac:dyDescent="0.25">
      <c r="A3" s="557" t="s">
        <v>178</v>
      </c>
      <c r="B3" s="557"/>
      <c r="C3" s="557"/>
      <c r="D3" s="557"/>
      <c r="E3" s="557"/>
      <c r="F3" s="557"/>
      <c r="G3" s="557"/>
      <c r="H3" s="557"/>
      <c r="I3" s="557"/>
    </row>
    <row r="4" spans="1:9" ht="23" x14ac:dyDescent="0.25">
      <c r="A4" s="558"/>
      <c r="B4" s="558"/>
      <c r="C4" s="558"/>
      <c r="D4" s="558"/>
      <c r="E4" s="558"/>
      <c r="F4" s="558"/>
      <c r="G4" s="558"/>
      <c r="H4" s="558"/>
      <c r="I4" s="558"/>
    </row>
    <row r="5" spans="1:9" ht="13" x14ac:dyDescent="0.25">
      <c r="A5" s="553" t="s">
        <v>182</v>
      </c>
      <c r="B5" s="553"/>
      <c r="C5" s="553"/>
      <c r="D5" s="553"/>
      <c r="E5" s="553"/>
      <c r="F5" s="556"/>
      <c r="G5" s="556"/>
      <c r="H5" s="556"/>
      <c r="I5" s="556"/>
    </row>
    <row r="6" spans="1:9" ht="13" x14ac:dyDescent="0.25">
      <c r="A6" s="553" t="s">
        <v>175</v>
      </c>
      <c r="B6" s="553"/>
      <c r="C6" s="553"/>
      <c r="D6" s="553"/>
      <c r="E6" s="553"/>
      <c r="F6" s="556"/>
      <c r="G6" s="556"/>
      <c r="H6" s="556"/>
      <c r="I6" s="556"/>
    </row>
    <row r="7" spans="1:9" ht="13" x14ac:dyDescent="0.25">
      <c r="A7" s="553" t="s">
        <v>181</v>
      </c>
      <c r="B7" s="553"/>
      <c r="C7" s="553"/>
      <c r="D7" s="553"/>
      <c r="E7" s="553"/>
      <c r="F7" s="553"/>
      <c r="G7" s="553"/>
      <c r="H7" s="553"/>
      <c r="I7" s="553"/>
    </row>
    <row r="8" spans="1:9" ht="13" x14ac:dyDescent="0.25">
      <c r="A8" s="95"/>
      <c r="B8" s="99"/>
      <c r="C8" s="99"/>
      <c r="D8" s="99"/>
      <c r="E8" s="99"/>
      <c r="F8" s="99"/>
      <c r="G8" s="99"/>
      <c r="H8" s="99"/>
      <c r="I8" s="99"/>
    </row>
    <row r="9" spans="1:9" ht="14" x14ac:dyDescent="0.25">
      <c r="A9" s="554" t="s">
        <v>172</v>
      </c>
      <c r="B9" s="554"/>
      <c r="C9" s="554"/>
      <c r="D9" s="554"/>
      <c r="E9" s="554"/>
      <c r="F9" s="554"/>
      <c r="G9" s="554"/>
      <c r="H9" s="554"/>
      <c r="I9" s="554"/>
    </row>
    <row r="10" spans="1:9" ht="13" x14ac:dyDescent="0.25">
      <c r="A10" s="89" t="s">
        <v>15</v>
      </c>
      <c r="B10" s="553" t="s">
        <v>171</v>
      </c>
      <c r="C10" s="553"/>
      <c r="D10" s="553"/>
      <c r="E10" s="553"/>
      <c r="F10" s="553"/>
      <c r="G10" s="553"/>
      <c r="H10" s="555">
        <v>40807</v>
      </c>
      <c r="I10" s="555"/>
    </row>
    <row r="11" spans="1:9" ht="13" x14ac:dyDescent="0.25">
      <c r="A11" s="89" t="s">
        <v>13</v>
      </c>
      <c r="B11" s="553" t="s">
        <v>169</v>
      </c>
      <c r="C11" s="553"/>
      <c r="D11" s="553"/>
      <c r="E11" s="553"/>
      <c r="F11" s="553"/>
      <c r="G11" s="553"/>
      <c r="H11" s="556" t="s">
        <v>183</v>
      </c>
      <c r="I11" s="556"/>
    </row>
    <row r="12" spans="1:9" ht="13" x14ac:dyDescent="0.25">
      <c r="A12" s="89" t="s">
        <v>12</v>
      </c>
      <c r="B12" s="553" t="s">
        <v>167</v>
      </c>
      <c r="C12" s="553"/>
      <c r="D12" s="553"/>
      <c r="E12" s="553"/>
      <c r="F12" s="553"/>
      <c r="G12" s="553"/>
      <c r="H12" s="556" t="s">
        <v>184</v>
      </c>
      <c r="I12" s="556"/>
    </row>
    <row r="13" spans="1:9" ht="13" x14ac:dyDescent="0.25">
      <c r="A13" s="89" t="s">
        <v>35</v>
      </c>
      <c r="B13" s="553" t="s">
        <v>165</v>
      </c>
      <c r="C13" s="553"/>
      <c r="D13" s="553"/>
      <c r="E13" s="553"/>
      <c r="F13" s="553"/>
      <c r="G13" s="553"/>
      <c r="H13" s="556">
        <v>12</v>
      </c>
      <c r="I13" s="556"/>
    </row>
    <row r="14" spans="1:9" ht="13" x14ac:dyDescent="0.25">
      <c r="A14" s="560"/>
      <c r="B14" s="560"/>
      <c r="C14" s="560"/>
      <c r="D14" s="560"/>
      <c r="E14" s="560"/>
      <c r="F14" s="560"/>
      <c r="G14" s="560"/>
      <c r="H14" s="560"/>
      <c r="I14" s="560"/>
    </row>
    <row r="15" spans="1:9" ht="14" x14ac:dyDescent="0.25">
      <c r="A15" s="554" t="s">
        <v>164</v>
      </c>
      <c r="B15" s="554"/>
      <c r="C15" s="554"/>
      <c r="D15" s="554"/>
      <c r="E15" s="554"/>
      <c r="F15" s="554"/>
      <c r="G15" s="554"/>
      <c r="H15" s="554"/>
      <c r="I15" s="554"/>
    </row>
    <row r="16" spans="1:9" ht="14" x14ac:dyDescent="0.25">
      <c r="A16" s="554" t="s">
        <v>163</v>
      </c>
      <c r="B16" s="554"/>
      <c r="C16" s="554"/>
      <c r="D16" s="554"/>
      <c r="E16" s="554"/>
      <c r="F16" s="554"/>
      <c r="G16" s="554"/>
      <c r="H16" s="554"/>
      <c r="I16" s="554"/>
    </row>
    <row r="17" spans="1:9" ht="13" x14ac:dyDescent="0.25">
      <c r="A17" s="89">
        <v>1</v>
      </c>
      <c r="B17" s="553" t="s">
        <v>162</v>
      </c>
      <c r="C17" s="553"/>
      <c r="D17" s="553"/>
      <c r="E17" s="553"/>
      <c r="F17" s="553"/>
      <c r="G17" s="553"/>
      <c r="H17" s="565" t="s">
        <v>185</v>
      </c>
      <c r="I17" s="565"/>
    </row>
    <row r="18" spans="1:9" ht="13" x14ac:dyDescent="0.25">
      <c r="A18" s="89">
        <v>2</v>
      </c>
      <c r="B18" s="553" t="s">
        <v>161</v>
      </c>
      <c r="C18" s="553"/>
      <c r="D18" s="553"/>
      <c r="E18" s="553"/>
      <c r="F18" s="553"/>
      <c r="G18" s="553"/>
      <c r="H18" s="565">
        <v>646.65</v>
      </c>
      <c r="I18" s="565"/>
    </row>
    <row r="19" spans="1:9" ht="14" x14ac:dyDescent="0.25">
      <c r="A19" s="89">
        <v>3</v>
      </c>
      <c r="B19" s="553" t="s">
        <v>160</v>
      </c>
      <c r="C19" s="553"/>
      <c r="D19" s="553"/>
      <c r="E19" s="553"/>
      <c r="F19" s="553"/>
      <c r="G19" s="553"/>
      <c r="H19" s="561" t="s">
        <v>185</v>
      </c>
      <c r="I19" s="561"/>
    </row>
    <row r="20" spans="1:9" ht="13" x14ac:dyDescent="0.25">
      <c r="A20" s="89">
        <v>4</v>
      </c>
      <c r="B20" s="553" t="s">
        <v>159</v>
      </c>
      <c r="C20" s="553"/>
      <c r="D20" s="553"/>
      <c r="E20" s="553"/>
      <c r="F20" s="553"/>
      <c r="G20" s="553"/>
      <c r="H20" s="562" t="s">
        <v>158</v>
      </c>
      <c r="I20" s="562"/>
    </row>
    <row r="21" spans="1:9" x14ac:dyDescent="0.25">
      <c r="A21" s="563"/>
      <c r="B21" s="563"/>
      <c r="C21" s="563"/>
      <c r="D21" s="563"/>
      <c r="E21" s="563"/>
      <c r="F21" s="563"/>
      <c r="G21" s="563"/>
      <c r="H21" s="563"/>
      <c r="I21" s="563"/>
    </row>
    <row r="22" spans="1:9" x14ac:dyDescent="0.25">
      <c r="A22" s="564" t="s">
        <v>157</v>
      </c>
      <c r="B22" s="564"/>
      <c r="C22" s="564"/>
      <c r="D22" s="564"/>
      <c r="E22" s="564"/>
      <c r="F22" s="564"/>
      <c r="G22" s="564"/>
      <c r="H22" s="564"/>
      <c r="I22" s="564"/>
    </row>
    <row r="23" spans="1:9" ht="13" x14ac:dyDescent="0.3">
      <c r="A23" s="567"/>
      <c r="B23" s="567"/>
      <c r="C23" s="567"/>
      <c r="D23" s="567"/>
      <c r="E23" s="567"/>
      <c r="F23" s="567"/>
      <c r="G23" s="567"/>
      <c r="H23" s="567"/>
      <c r="I23" s="567"/>
    </row>
    <row r="24" spans="1:9" ht="13" x14ac:dyDescent="0.25">
      <c r="A24" s="568" t="s">
        <v>156</v>
      </c>
      <c r="B24" s="568"/>
      <c r="C24" s="568"/>
      <c r="D24" s="568"/>
      <c r="E24" s="568"/>
      <c r="F24" s="568"/>
      <c r="G24" s="568"/>
      <c r="H24" s="568"/>
      <c r="I24" s="568"/>
    </row>
    <row r="25" spans="1:9" ht="14" x14ac:dyDescent="0.25">
      <c r="A25" s="63">
        <v>1</v>
      </c>
      <c r="B25" s="569" t="s">
        <v>155</v>
      </c>
      <c r="C25" s="569"/>
      <c r="D25" s="569"/>
      <c r="E25" s="569"/>
      <c r="F25" s="569"/>
      <c r="G25" s="569"/>
      <c r="H25" s="64" t="s">
        <v>62</v>
      </c>
      <c r="I25" s="63" t="s">
        <v>154</v>
      </c>
    </row>
    <row r="26" spans="1:9" ht="13" x14ac:dyDescent="0.25">
      <c r="A26" s="89" t="s">
        <v>15</v>
      </c>
      <c r="B26" s="553" t="s">
        <v>186</v>
      </c>
      <c r="C26" s="553"/>
      <c r="D26" s="553"/>
      <c r="E26" s="553"/>
      <c r="F26" s="553"/>
      <c r="G26" s="553"/>
      <c r="H26" s="553"/>
      <c r="I26" s="60">
        <v>646.65</v>
      </c>
    </row>
    <row r="27" spans="1:9" ht="13" x14ac:dyDescent="0.25">
      <c r="A27" s="89" t="s">
        <v>13</v>
      </c>
      <c r="B27" s="570" t="s">
        <v>152</v>
      </c>
      <c r="C27" s="570"/>
      <c r="D27" s="570"/>
      <c r="E27" s="570"/>
      <c r="F27" s="570"/>
      <c r="G27" s="570"/>
      <c r="H27" s="30">
        <v>0.2</v>
      </c>
      <c r="I27" s="60"/>
    </row>
    <row r="28" spans="1:9" ht="13" x14ac:dyDescent="0.25">
      <c r="A28" s="89" t="s">
        <v>12</v>
      </c>
      <c r="B28" s="571" t="s">
        <v>151</v>
      </c>
      <c r="C28" s="571"/>
      <c r="D28" s="571"/>
      <c r="E28" s="571"/>
      <c r="F28" s="571"/>
      <c r="G28" s="571"/>
      <c r="H28" s="61">
        <v>0</v>
      </c>
      <c r="I28" s="60">
        <f>ROUND(H28*I26,2)</f>
        <v>0</v>
      </c>
    </row>
    <row r="29" spans="1:9" ht="13" x14ac:dyDescent="0.25">
      <c r="A29" s="89" t="s">
        <v>35</v>
      </c>
      <c r="B29" s="553" t="s">
        <v>150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89" t="s">
        <v>32</v>
      </c>
      <c r="B30" s="553" t="s">
        <v>149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89" t="s">
        <v>81</v>
      </c>
      <c r="B31" s="553" t="s">
        <v>148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89" t="s">
        <v>79</v>
      </c>
      <c r="B32" s="553" t="s">
        <v>147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89" t="s">
        <v>114</v>
      </c>
      <c r="B33" s="553" t="s">
        <v>145</v>
      </c>
      <c r="C33" s="553"/>
      <c r="D33" s="553"/>
      <c r="E33" s="553"/>
      <c r="F33" s="553"/>
      <c r="G33" s="553"/>
      <c r="H33" s="553"/>
      <c r="I33" s="60"/>
    </row>
    <row r="34" spans="1:9" ht="14" x14ac:dyDescent="0.25">
      <c r="A34" s="566" t="s">
        <v>144</v>
      </c>
      <c r="B34" s="566"/>
      <c r="C34" s="566"/>
      <c r="D34" s="566"/>
      <c r="E34" s="566"/>
      <c r="F34" s="566"/>
      <c r="G34" s="566"/>
      <c r="H34" s="566"/>
      <c r="I34" s="59">
        <f>SUM(I26:I33)</f>
        <v>646.65</v>
      </c>
    </row>
    <row r="35" spans="1:9" ht="13" x14ac:dyDescent="0.25">
      <c r="A35" s="560" t="s">
        <v>143</v>
      </c>
      <c r="B35" s="560"/>
      <c r="C35" s="560"/>
      <c r="D35" s="560"/>
      <c r="E35" s="560"/>
      <c r="F35" s="560"/>
      <c r="G35" s="560"/>
      <c r="H35" s="560"/>
      <c r="I35" s="560"/>
    </row>
    <row r="36" spans="1:9" ht="14" x14ac:dyDescent="0.25">
      <c r="A36" s="97">
        <v>2</v>
      </c>
      <c r="B36" s="554" t="s">
        <v>142</v>
      </c>
      <c r="C36" s="554"/>
      <c r="D36" s="554"/>
      <c r="E36" s="554"/>
      <c r="F36" s="554"/>
      <c r="G36" s="554"/>
      <c r="H36" s="554"/>
      <c r="I36" s="98" t="s">
        <v>16</v>
      </c>
    </row>
    <row r="37" spans="1:9" ht="13" x14ac:dyDescent="0.25">
      <c r="A37" s="90" t="s">
        <v>15</v>
      </c>
      <c r="B37" s="573"/>
      <c r="C37" s="573"/>
      <c r="D37" s="573"/>
      <c r="E37" s="573"/>
      <c r="F37" s="573"/>
      <c r="G37" s="573"/>
      <c r="H37" s="573"/>
      <c r="I37" s="25">
        <v>78.7</v>
      </c>
    </row>
    <row r="38" spans="1:9" ht="13" x14ac:dyDescent="0.25">
      <c r="A38" s="90"/>
      <c r="B38" s="572" t="s">
        <v>140</v>
      </c>
      <c r="C38" s="572"/>
      <c r="D38" s="572"/>
      <c r="E38" s="572"/>
      <c r="F38" s="572"/>
      <c r="G38" s="572"/>
      <c r="H38" s="57">
        <v>2.35</v>
      </c>
      <c r="I38" s="28" t="s">
        <v>49</v>
      </c>
    </row>
    <row r="39" spans="1:9" ht="13" x14ac:dyDescent="0.25">
      <c r="A39" s="90"/>
      <c r="B39" s="576" t="s">
        <v>195</v>
      </c>
      <c r="C39" s="576"/>
      <c r="D39" s="576"/>
      <c r="E39" s="576"/>
      <c r="F39" s="576"/>
      <c r="G39" s="576"/>
      <c r="H39" s="58"/>
      <c r="I39" s="28"/>
    </row>
    <row r="40" spans="1:9" ht="13" x14ac:dyDescent="0.25">
      <c r="A40" s="90" t="s">
        <v>13</v>
      </c>
      <c r="B40" s="573" t="s">
        <v>188</v>
      </c>
      <c r="C40" s="573"/>
      <c r="D40" s="573"/>
      <c r="E40" s="573"/>
      <c r="F40" s="573"/>
      <c r="G40" s="573"/>
      <c r="H40" s="573"/>
      <c r="I40" s="25">
        <v>114.4</v>
      </c>
    </row>
    <row r="41" spans="1:9" ht="13" x14ac:dyDescent="0.25">
      <c r="A41" s="90"/>
      <c r="B41" s="572" t="s">
        <v>196</v>
      </c>
      <c r="C41" s="572"/>
      <c r="D41" s="572"/>
      <c r="E41" s="572"/>
      <c r="F41" s="572"/>
      <c r="G41" s="572"/>
      <c r="H41" s="57">
        <v>6.5</v>
      </c>
      <c r="I41" s="28" t="s">
        <v>49</v>
      </c>
    </row>
    <row r="42" spans="1:9" ht="13" x14ac:dyDescent="0.25">
      <c r="A42" s="90" t="s">
        <v>12</v>
      </c>
      <c r="B42" s="573" t="s">
        <v>136</v>
      </c>
      <c r="C42" s="573"/>
      <c r="D42" s="573"/>
      <c r="E42" s="573"/>
      <c r="F42" s="573"/>
      <c r="G42" s="573"/>
      <c r="H42" s="573"/>
      <c r="I42" s="25"/>
    </row>
    <row r="43" spans="1:9" ht="13" x14ac:dyDescent="0.25">
      <c r="A43" s="90" t="s">
        <v>35</v>
      </c>
      <c r="B43" s="574" t="s">
        <v>135</v>
      </c>
      <c r="C43" s="574"/>
      <c r="D43" s="574"/>
      <c r="E43" s="574"/>
      <c r="F43" s="574"/>
      <c r="G43" s="574"/>
      <c r="H43" s="574"/>
      <c r="I43" s="20">
        <v>0</v>
      </c>
    </row>
    <row r="44" spans="1:9" ht="13" x14ac:dyDescent="0.25">
      <c r="A44" s="90" t="s">
        <v>32</v>
      </c>
      <c r="B44" s="574" t="s">
        <v>134</v>
      </c>
      <c r="C44" s="574"/>
      <c r="D44" s="574"/>
      <c r="E44" s="574"/>
      <c r="F44" s="574"/>
      <c r="G44" s="574"/>
      <c r="H44" s="574"/>
      <c r="I44" s="25">
        <v>5</v>
      </c>
    </row>
    <row r="45" spans="1:9" ht="13" x14ac:dyDescent="0.25">
      <c r="A45" s="90" t="s">
        <v>81</v>
      </c>
      <c r="B45" s="574" t="s">
        <v>65</v>
      </c>
      <c r="C45" s="574"/>
      <c r="D45" s="574"/>
      <c r="E45" s="574"/>
      <c r="F45" s="574"/>
      <c r="G45" s="574"/>
      <c r="H45" s="574"/>
      <c r="I45" s="20">
        <v>0</v>
      </c>
    </row>
    <row r="46" spans="1:9" ht="13" x14ac:dyDescent="0.25">
      <c r="A46" s="101"/>
      <c r="B46" s="575" t="s">
        <v>133</v>
      </c>
      <c r="C46" s="575"/>
      <c r="D46" s="575"/>
      <c r="E46" s="575"/>
      <c r="F46" s="575"/>
      <c r="G46" s="575"/>
      <c r="H46" s="575"/>
      <c r="I46" s="25">
        <f>SUM(I37:I45)</f>
        <v>198.10000000000002</v>
      </c>
    </row>
    <row r="47" spans="1:9" ht="13" x14ac:dyDescent="0.25">
      <c r="A47" s="560"/>
      <c r="B47" s="560"/>
      <c r="C47" s="560"/>
      <c r="D47" s="560"/>
      <c r="E47" s="560"/>
      <c r="F47" s="560"/>
      <c r="G47" s="560"/>
      <c r="H47" s="560"/>
      <c r="I47" s="560"/>
    </row>
    <row r="48" spans="1:9" ht="13" x14ac:dyDescent="0.25">
      <c r="A48" s="580" t="s">
        <v>132</v>
      </c>
      <c r="B48" s="580"/>
      <c r="C48" s="580"/>
      <c r="D48" s="580"/>
      <c r="E48" s="580"/>
      <c r="F48" s="580"/>
      <c r="G48" s="580"/>
      <c r="H48" s="580"/>
      <c r="I48" s="580"/>
    </row>
    <row r="49" spans="1:9" ht="13" x14ac:dyDescent="0.25">
      <c r="A49" s="580"/>
      <c r="B49" s="580"/>
      <c r="C49" s="580"/>
      <c r="D49" s="580"/>
      <c r="E49" s="580"/>
      <c r="F49" s="580"/>
      <c r="G49" s="580"/>
      <c r="H49" s="580"/>
      <c r="I49" s="580"/>
    </row>
    <row r="50" spans="1:9" ht="13" x14ac:dyDescent="0.25">
      <c r="A50" s="580" t="s">
        <v>131</v>
      </c>
      <c r="B50" s="580"/>
      <c r="C50" s="580"/>
      <c r="D50" s="580"/>
      <c r="E50" s="580"/>
      <c r="F50" s="580"/>
      <c r="G50" s="580"/>
      <c r="H50" s="580"/>
      <c r="I50" s="580"/>
    </row>
    <row r="51" spans="1:9" ht="14" x14ac:dyDescent="0.25">
      <c r="A51" s="97">
        <v>3</v>
      </c>
      <c r="B51" s="554" t="s">
        <v>130</v>
      </c>
      <c r="C51" s="554"/>
      <c r="D51" s="554"/>
      <c r="E51" s="554"/>
      <c r="F51" s="554"/>
      <c r="G51" s="554"/>
      <c r="H51" s="554"/>
      <c r="I51" s="97" t="s">
        <v>16</v>
      </c>
    </row>
    <row r="52" spans="1:9" ht="13" x14ac:dyDescent="0.25">
      <c r="A52" s="90" t="s">
        <v>15</v>
      </c>
      <c r="B52" s="553" t="s">
        <v>129</v>
      </c>
      <c r="C52" s="553"/>
      <c r="D52" s="553"/>
      <c r="E52" s="553"/>
      <c r="F52" s="553"/>
      <c r="G52" s="553"/>
      <c r="H52" s="553"/>
      <c r="I52" s="25">
        <v>10</v>
      </c>
    </row>
    <row r="53" spans="1:9" ht="13" x14ac:dyDescent="0.25">
      <c r="A53" s="90" t="s">
        <v>13</v>
      </c>
      <c r="B53" s="553" t="s">
        <v>128</v>
      </c>
      <c r="C53" s="553"/>
      <c r="D53" s="553"/>
      <c r="E53" s="553"/>
      <c r="F53" s="553"/>
      <c r="G53" s="553"/>
      <c r="H53" s="553"/>
      <c r="I53" s="20" t="s">
        <v>126</v>
      </c>
    </row>
    <row r="54" spans="1:9" ht="13" x14ac:dyDescent="0.25">
      <c r="A54" s="90" t="s">
        <v>12</v>
      </c>
      <c r="B54" s="577" t="s">
        <v>127</v>
      </c>
      <c r="C54" s="577"/>
      <c r="D54" s="577"/>
      <c r="E54" s="577"/>
      <c r="F54" s="577"/>
      <c r="G54" s="577"/>
      <c r="H54" s="577"/>
      <c r="I54" s="20" t="s">
        <v>126</v>
      </c>
    </row>
    <row r="55" spans="1:9" ht="13" x14ac:dyDescent="0.25">
      <c r="A55" s="90" t="s">
        <v>35</v>
      </c>
      <c r="B55" s="553" t="s">
        <v>65</v>
      </c>
      <c r="C55" s="553"/>
      <c r="D55" s="553"/>
      <c r="E55" s="553"/>
      <c r="F55" s="553"/>
      <c r="G55" s="553"/>
      <c r="H55" s="553"/>
      <c r="I55" s="20">
        <v>10</v>
      </c>
    </row>
    <row r="56" spans="1:9" ht="13" x14ac:dyDescent="0.25">
      <c r="A56" s="578" t="s">
        <v>125</v>
      </c>
      <c r="B56" s="578"/>
      <c r="C56" s="578"/>
      <c r="D56" s="578"/>
      <c r="E56" s="578"/>
      <c r="F56" s="578"/>
      <c r="G56" s="578"/>
      <c r="H56" s="578"/>
      <c r="I56" s="20">
        <f>SUM(I52:I55)</f>
        <v>20</v>
      </c>
    </row>
    <row r="57" spans="1:9" ht="18" x14ac:dyDescent="0.25">
      <c r="A57" s="579"/>
      <c r="B57" s="579"/>
      <c r="C57" s="579"/>
      <c r="D57" s="579"/>
      <c r="E57" s="579"/>
      <c r="F57" s="579"/>
      <c r="G57" s="579"/>
      <c r="H57" s="579"/>
      <c r="I57" s="579"/>
    </row>
    <row r="58" spans="1:9" x14ac:dyDescent="0.25">
      <c r="A58" s="564" t="s">
        <v>124</v>
      </c>
      <c r="B58" s="564"/>
      <c r="C58" s="564"/>
      <c r="D58" s="564"/>
      <c r="E58" s="564"/>
      <c r="F58" s="564"/>
      <c r="G58" s="564"/>
      <c r="H58" s="564"/>
      <c r="I58" s="564"/>
    </row>
    <row r="59" spans="1:9" ht="18" x14ac:dyDescent="0.25">
      <c r="A59" s="55"/>
      <c r="B59" s="54"/>
      <c r="C59" s="54"/>
      <c r="D59" s="54"/>
      <c r="E59" s="54"/>
      <c r="F59" s="54"/>
      <c r="G59" s="54"/>
      <c r="H59" s="54"/>
      <c r="I59" s="53"/>
    </row>
    <row r="60" spans="1:9" ht="13" x14ac:dyDescent="0.25">
      <c r="A60" s="568" t="s">
        <v>123</v>
      </c>
      <c r="B60" s="568"/>
      <c r="C60" s="568"/>
      <c r="D60" s="568"/>
      <c r="E60" s="568"/>
      <c r="F60" s="568"/>
      <c r="G60" s="568"/>
      <c r="H60" s="568"/>
      <c r="I60" s="568"/>
    </row>
    <row r="61" spans="1:9" ht="14" x14ac:dyDescent="0.25">
      <c r="A61" s="52" t="s">
        <v>76</v>
      </c>
      <c r="B61" s="554" t="s">
        <v>122</v>
      </c>
      <c r="C61" s="554"/>
      <c r="D61" s="554"/>
      <c r="E61" s="554"/>
      <c r="F61" s="554"/>
      <c r="G61" s="554"/>
      <c r="H61" s="98" t="s">
        <v>62</v>
      </c>
      <c r="I61" s="98" t="s">
        <v>16</v>
      </c>
    </row>
    <row r="62" spans="1:9" ht="13" x14ac:dyDescent="0.25">
      <c r="A62" s="50" t="s">
        <v>15</v>
      </c>
      <c r="B62" s="553" t="s">
        <v>121</v>
      </c>
      <c r="C62" s="553"/>
      <c r="D62" s="553"/>
      <c r="E62" s="553"/>
      <c r="F62" s="553"/>
      <c r="G62" s="553"/>
      <c r="H62" s="32">
        <v>0.2</v>
      </c>
      <c r="I62" s="49">
        <f>I34*20%</f>
        <v>129.33000000000001</v>
      </c>
    </row>
    <row r="63" spans="1:9" ht="13" x14ac:dyDescent="0.25">
      <c r="A63" s="50" t="s">
        <v>13</v>
      </c>
      <c r="B63" s="553" t="s">
        <v>120</v>
      </c>
      <c r="C63" s="553"/>
      <c r="D63" s="553"/>
      <c r="E63" s="553"/>
      <c r="F63" s="553"/>
      <c r="G63" s="553"/>
      <c r="H63" s="32">
        <v>1.4999999999999999E-2</v>
      </c>
      <c r="I63" s="49">
        <f>I34*1.5%</f>
        <v>9.6997499999999999</v>
      </c>
    </row>
    <row r="64" spans="1:9" ht="13" x14ac:dyDescent="0.25">
      <c r="A64" s="50" t="s">
        <v>12</v>
      </c>
      <c r="B64" s="553" t="s">
        <v>119</v>
      </c>
      <c r="C64" s="553"/>
      <c r="D64" s="553"/>
      <c r="E64" s="553"/>
      <c r="F64" s="553"/>
      <c r="G64" s="553"/>
      <c r="H64" s="32">
        <v>0.01</v>
      </c>
      <c r="I64" s="49">
        <f>I34*1%</f>
        <v>6.4664999999999999</v>
      </c>
    </row>
    <row r="65" spans="1:9" ht="13" x14ac:dyDescent="0.25">
      <c r="A65" s="50" t="s">
        <v>35</v>
      </c>
      <c r="B65" s="553" t="s">
        <v>118</v>
      </c>
      <c r="C65" s="553"/>
      <c r="D65" s="553"/>
      <c r="E65" s="553"/>
      <c r="F65" s="553"/>
      <c r="G65" s="553"/>
      <c r="H65" s="32">
        <v>2E-3</v>
      </c>
      <c r="I65" s="49">
        <f>I34*0.2%</f>
        <v>1.2932999999999999</v>
      </c>
    </row>
    <row r="66" spans="1:9" ht="13" x14ac:dyDescent="0.25">
      <c r="A66" s="50" t="s">
        <v>32</v>
      </c>
      <c r="B66" s="553" t="s">
        <v>117</v>
      </c>
      <c r="C66" s="553"/>
      <c r="D66" s="553"/>
      <c r="E66" s="553"/>
      <c r="F66" s="553"/>
      <c r="G66" s="553"/>
      <c r="H66" s="32">
        <v>2.5000000000000001E-2</v>
      </c>
      <c r="I66" s="49">
        <f>I34*2.5%</f>
        <v>16.166250000000002</v>
      </c>
    </row>
    <row r="67" spans="1:9" ht="13" x14ac:dyDescent="0.25">
      <c r="A67" s="50" t="s">
        <v>81</v>
      </c>
      <c r="B67" s="553" t="s">
        <v>116</v>
      </c>
      <c r="C67" s="553"/>
      <c r="D67" s="553"/>
      <c r="E67" s="553"/>
      <c r="F67" s="553"/>
      <c r="G67" s="553"/>
      <c r="H67" s="32">
        <v>0.08</v>
      </c>
      <c r="I67" s="49">
        <f>I34*8%</f>
        <v>51.731999999999999</v>
      </c>
    </row>
    <row r="68" spans="1:9" ht="13" x14ac:dyDescent="0.25">
      <c r="A68" s="50" t="s">
        <v>79</v>
      </c>
      <c r="B68" s="553" t="s">
        <v>115</v>
      </c>
      <c r="C68" s="553"/>
      <c r="D68" s="553"/>
      <c r="E68" s="553"/>
      <c r="F68" s="553"/>
      <c r="G68" s="553"/>
      <c r="H68" s="32">
        <v>0.03</v>
      </c>
      <c r="I68" s="49">
        <f>I34*3%</f>
        <v>19.3995</v>
      </c>
    </row>
    <row r="69" spans="1:9" ht="13" x14ac:dyDescent="0.25">
      <c r="A69" s="50" t="s">
        <v>114</v>
      </c>
      <c r="B69" s="553" t="s">
        <v>113</v>
      </c>
      <c r="C69" s="553"/>
      <c r="D69" s="553"/>
      <c r="E69" s="553"/>
      <c r="F69" s="553"/>
      <c r="G69" s="553"/>
      <c r="H69" s="32">
        <v>6.0000000000000001E-3</v>
      </c>
      <c r="I69" s="49">
        <f>I34*0.6%</f>
        <v>3.8799000000000001</v>
      </c>
    </row>
    <row r="70" spans="1:9" ht="13" x14ac:dyDescent="0.25">
      <c r="A70" s="578" t="s">
        <v>47</v>
      </c>
      <c r="B70" s="578"/>
      <c r="C70" s="578"/>
      <c r="D70" s="578"/>
      <c r="E70" s="578"/>
      <c r="F70" s="578"/>
      <c r="G70" s="578"/>
      <c r="H70" s="32">
        <f>SUM(H62:H69)</f>
        <v>0.3680000000000001</v>
      </c>
      <c r="I70" s="25">
        <f>SUM(I62:I69)</f>
        <v>237.96719999999996</v>
      </c>
    </row>
    <row r="71" spans="1:9" ht="13" x14ac:dyDescent="0.25">
      <c r="A71" s="100"/>
      <c r="B71" s="47"/>
      <c r="C71" s="47"/>
      <c r="D71" s="47"/>
      <c r="E71" s="47"/>
      <c r="F71" s="47"/>
      <c r="G71" s="47"/>
      <c r="H71" s="46"/>
      <c r="I71" s="45"/>
    </row>
    <row r="72" spans="1:9" ht="13" x14ac:dyDescent="0.25">
      <c r="A72" s="553" t="s">
        <v>112</v>
      </c>
      <c r="B72" s="553"/>
      <c r="C72" s="553"/>
      <c r="D72" s="553"/>
      <c r="E72" s="553"/>
      <c r="F72" s="553"/>
      <c r="G72" s="553"/>
      <c r="H72" s="553"/>
      <c r="I72" s="553"/>
    </row>
    <row r="73" spans="1:9" ht="13" x14ac:dyDescent="0.25">
      <c r="A73" s="560"/>
      <c r="B73" s="560"/>
      <c r="C73" s="560"/>
      <c r="D73" s="560"/>
      <c r="E73" s="560"/>
      <c r="F73" s="560"/>
      <c r="G73" s="560"/>
      <c r="H73" s="560"/>
      <c r="I73" s="560"/>
    </row>
    <row r="74" spans="1:9" ht="14" x14ac:dyDescent="0.25">
      <c r="A74" s="554" t="s">
        <v>111</v>
      </c>
      <c r="B74" s="554"/>
      <c r="C74" s="554"/>
      <c r="D74" s="554"/>
      <c r="E74" s="554"/>
      <c r="F74" s="554"/>
      <c r="G74" s="554"/>
      <c r="H74" s="554"/>
      <c r="I74" s="554"/>
    </row>
    <row r="75" spans="1:9" ht="14" x14ac:dyDescent="0.25">
      <c r="A75" s="97" t="s">
        <v>74</v>
      </c>
      <c r="B75" s="554" t="s">
        <v>110</v>
      </c>
      <c r="C75" s="554"/>
      <c r="D75" s="554"/>
      <c r="E75" s="554"/>
      <c r="F75" s="554"/>
      <c r="G75" s="554"/>
      <c r="H75" s="554"/>
      <c r="I75" s="97" t="s">
        <v>16</v>
      </c>
    </row>
    <row r="76" spans="1:9" ht="13" x14ac:dyDescent="0.25">
      <c r="A76" s="90" t="s">
        <v>15</v>
      </c>
      <c r="B76" s="553" t="s">
        <v>109</v>
      </c>
      <c r="C76" s="553"/>
      <c r="D76" s="553"/>
      <c r="E76" s="553"/>
      <c r="F76" s="553"/>
      <c r="G76" s="553"/>
      <c r="H76" s="553"/>
      <c r="I76" s="25">
        <f>I34*8.33%</f>
        <v>53.865944999999996</v>
      </c>
    </row>
    <row r="77" spans="1:9" ht="13" x14ac:dyDescent="0.25">
      <c r="A77" s="90" t="s">
        <v>13</v>
      </c>
      <c r="B77" s="553" t="s">
        <v>108</v>
      </c>
      <c r="C77" s="553"/>
      <c r="D77" s="553"/>
      <c r="E77" s="553"/>
      <c r="F77" s="553"/>
      <c r="G77" s="553"/>
      <c r="H77" s="553"/>
      <c r="I77" s="44">
        <f>I34*2.78%</f>
        <v>17.976869999999998</v>
      </c>
    </row>
    <row r="78" spans="1:9" ht="13" x14ac:dyDescent="0.25">
      <c r="A78" s="578" t="s">
        <v>80</v>
      </c>
      <c r="B78" s="578"/>
      <c r="C78" s="578"/>
      <c r="D78" s="578"/>
      <c r="E78" s="578"/>
      <c r="F78" s="578"/>
      <c r="G78" s="578"/>
      <c r="H78" s="578"/>
      <c r="I78" s="44">
        <f>SUM(I76:I77)</f>
        <v>71.842815000000002</v>
      </c>
    </row>
    <row r="79" spans="1:9" ht="13" x14ac:dyDescent="0.25">
      <c r="A79" s="90" t="s">
        <v>12</v>
      </c>
      <c r="B79" s="553" t="s">
        <v>107</v>
      </c>
      <c r="C79" s="553"/>
      <c r="D79" s="553"/>
      <c r="E79" s="553"/>
      <c r="F79" s="553"/>
      <c r="G79" s="553"/>
      <c r="H79" s="553"/>
      <c r="I79" s="96">
        <f>ROUND(H70*I78,2)</f>
        <v>26.44</v>
      </c>
    </row>
    <row r="80" spans="1:9" ht="13" x14ac:dyDescent="0.25">
      <c r="A80" s="578" t="s">
        <v>47</v>
      </c>
      <c r="B80" s="578"/>
      <c r="C80" s="578"/>
      <c r="D80" s="578"/>
      <c r="E80" s="578"/>
      <c r="F80" s="578"/>
      <c r="G80" s="578"/>
      <c r="H80" s="578"/>
      <c r="I80" s="44">
        <f>SUM(I78:I79)</f>
        <v>98.282814999999999</v>
      </c>
    </row>
    <row r="81" spans="1:9" ht="13" x14ac:dyDescent="0.25">
      <c r="A81" s="580"/>
      <c r="B81" s="580"/>
      <c r="C81" s="580"/>
      <c r="D81" s="580"/>
      <c r="E81" s="580"/>
      <c r="F81" s="580"/>
      <c r="G81" s="580"/>
      <c r="H81" s="580"/>
      <c r="I81" s="580"/>
    </row>
    <row r="82" spans="1:9" ht="14" x14ac:dyDescent="0.25">
      <c r="A82" s="554" t="s">
        <v>106</v>
      </c>
      <c r="B82" s="554"/>
      <c r="C82" s="554"/>
      <c r="D82" s="554"/>
      <c r="E82" s="554"/>
      <c r="F82" s="554"/>
      <c r="G82" s="554"/>
      <c r="H82" s="554"/>
      <c r="I82" s="554"/>
    </row>
    <row r="83" spans="1:9" ht="14" x14ac:dyDescent="0.25">
      <c r="A83" s="97" t="s">
        <v>72</v>
      </c>
      <c r="B83" s="581" t="s">
        <v>105</v>
      </c>
      <c r="C83" s="581"/>
      <c r="D83" s="581"/>
      <c r="E83" s="581"/>
      <c r="F83" s="581"/>
      <c r="G83" s="581"/>
      <c r="H83" s="581"/>
      <c r="I83" s="97" t="s">
        <v>16</v>
      </c>
    </row>
    <row r="84" spans="1:9" ht="13" x14ac:dyDescent="0.25">
      <c r="A84" s="90" t="s">
        <v>15</v>
      </c>
      <c r="B84" s="553" t="s">
        <v>105</v>
      </c>
      <c r="C84" s="553"/>
      <c r="D84" s="553"/>
      <c r="E84" s="553"/>
      <c r="F84" s="553"/>
      <c r="G84" s="553"/>
      <c r="H84" s="553"/>
      <c r="I84" s="71">
        <f xml:space="preserve"> I34*0.07%</f>
        <v>0.45265500000000003</v>
      </c>
    </row>
    <row r="85" spans="1:9" ht="13" x14ac:dyDescent="0.25">
      <c r="A85" s="90" t="s">
        <v>13</v>
      </c>
      <c r="B85" s="553" t="s">
        <v>103</v>
      </c>
      <c r="C85" s="553"/>
      <c r="D85" s="553"/>
      <c r="E85" s="553"/>
      <c r="F85" s="553"/>
      <c r="G85" s="553"/>
      <c r="H85" s="553"/>
      <c r="I85" s="25">
        <f>ROUND(H70*I84,2)</f>
        <v>0.17</v>
      </c>
    </row>
    <row r="86" spans="1:9" ht="13" x14ac:dyDescent="0.25">
      <c r="A86" s="578" t="s">
        <v>47</v>
      </c>
      <c r="B86" s="578"/>
      <c r="C86" s="578"/>
      <c r="D86" s="578"/>
      <c r="E86" s="578"/>
      <c r="F86" s="578"/>
      <c r="G86" s="578"/>
      <c r="H86" s="578"/>
      <c r="I86" s="25">
        <f>SUM(I84:I85)</f>
        <v>0.62265500000000007</v>
      </c>
    </row>
    <row r="87" spans="1:9" ht="14" x14ac:dyDescent="0.25">
      <c r="A87" s="581" t="s">
        <v>102</v>
      </c>
      <c r="B87" s="581"/>
      <c r="C87" s="581"/>
      <c r="D87" s="581"/>
      <c r="E87" s="581"/>
      <c r="F87" s="581"/>
      <c r="G87" s="581"/>
      <c r="H87" s="581"/>
      <c r="I87" s="581"/>
    </row>
    <row r="88" spans="1:9" ht="14" x14ac:dyDescent="0.25">
      <c r="A88" s="97" t="s">
        <v>70</v>
      </c>
      <c r="B88" s="581" t="s">
        <v>101</v>
      </c>
      <c r="C88" s="581"/>
      <c r="D88" s="581"/>
      <c r="E88" s="581"/>
      <c r="F88" s="581"/>
      <c r="G88" s="581"/>
      <c r="H88" s="581"/>
      <c r="I88" s="97" t="s">
        <v>16</v>
      </c>
    </row>
    <row r="89" spans="1:9" ht="13" x14ac:dyDescent="0.25">
      <c r="A89" s="90" t="s">
        <v>15</v>
      </c>
      <c r="B89" s="577" t="s">
        <v>100</v>
      </c>
      <c r="C89" s="577"/>
      <c r="D89" s="577"/>
      <c r="E89" s="577"/>
      <c r="F89" s="577"/>
      <c r="G89" s="577"/>
      <c r="H89" s="577"/>
      <c r="I89" s="72">
        <f>I34*0.42%</f>
        <v>2.7159299999999997</v>
      </c>
    </row>
    <row r="90" spans="1:9" ht="13" x14ac:dyDescent="0.25">
      <c r="A90" s="90" t="s">
        <v>13</v>
      </c>
      <c r="B90" s="577" t="s">
        <v>99</v>
      </c>
      <c r="C90" s="577"/>
      <c r="D90" s="577"/>
      <c r="E90" s="577"/>
      <c r="F90" s="577"/>
      <c r="G90" s="577"/>
      <c r="H90" s="577"/>
      <c r="I90" s="25">
        <f>I34*0.03%</f>
        <v>0.19399499999999997</v>
      </c>
    </row>
    <row r="91" spans="1:9" ht="13" x14ac:dyDescent="0.25">
      <c r="A91" s="90" t="s">
        <v>98</v>
      </c>
      <c r="B91" s="577" t="s">
        <v>97</v>
      </c>
      <c r="C91" s="577"/>
      <c r="D91" s="577"/>
      <c r="E91" s="577"/>
      <c r="F91" s="577"/>
      <c r="G91" s="577"/>
      <c r="H91" s="577"/>
      <c r="I91" s="25">
        <f>ROUND((0.08*0.4*0.05)*I34,2)</f>
        <v>1.03</v>
      </c>
    </row>
    <row r="92" spans="1:9" ht="13" x14ac:dyDescent="0.25">
      <c r="A92" s="90" t="s">
        <v>96</v>
      </c>
      <c r="B92" s="553" t="s">
        <v>95</v>
      </c>
      <c r="C92" s="553"/>
      <c r="D92" s="553"/>
      <c r="E92" s="553"/>
      <c r="F92" s="553"/>
      <c r="G92" s="553"/>
      <c r="H92" s="553"/>
      <c r="I92" s="71">
        <f>ROUND((1*0.08*0.1*0.05)*I34,2)</f>
        <v>0.26</v>
      </c>
    </row>
    <row r="93" spans="1:9" ht="13" x14ac:dyDescent="0.25">
      <c r="A93" s="90" t="s">
        <v>35</v>
      </c>
      <c r="B93" s="553" t="s">
        <v>190</v>
      </c>
      <c r="C93" s="553"/>
      <c r="D93" s="553"/>
      <c r="E93" s="553"/>
      <c r="F93" s="553"/>
      <c r="G93" s="553"/>
      <c r="H93" s="553"/>
      <c r="I93" s="25">
        <f xml:space="preserve"> I34*1.94%</f>
        <v>12.54501</v>
      </c>
    </row>
    <row r="94" spans="1:9" ht="13" x14ac:dyDescent="0.25">
      <c r="A94" s="90" t="s">
        <v>32</v>
      </c>
      <c r="B94" s="577" t="s">
        <v>93</v>
      </c>
      <c r="C94" s="577"/>
      <c r="D94" s="577"/>
      <c r="E94" s="577"/>
      <c r="F94" s="577"/>
      <c r="G94" s="577"/>
      <c r="H94" s="577"/>
      <c r="I94" s="25">
        <f>I93*36.8%</f>
        <v>4.6165636799999996</v>
      </c>
    </row>
    <row r="95" spans="1:9" ht="13" x14ac:dyDescent="0.25">
      <c r="A95" s="90" t="s">
        <v>92</v>
      </c>
      <c r="B95" s="577" t="s">
        <v>91</v>
      </c>
      <c r="C95" s="577"/>
      <c r="D95" s="577"/>
      <c r="E95" s="577"/>
      <c r="F95" s="577"/>
      <c r="G95" s="577"/>
      <c r="H95" s="577"/>
      <c r="I95" s="25">
        <f>ROUND(1*0.08*0.4*I34,2)</f>
        <v>20.69</v>
      </c>
    </row>
    <row r="96" spans="1:9" ht="13" x14ac:dyDescent="0.25">
      <c r="A96" s="90" t="s">
        <v>90</v>
      </c>
      <c r="B96" s="553" t="s">
        <v>89</v>
      </c>
      <c r="C96" s="553"/>
      <c r="D96" s="553"/>
      <c r="E96" s="553"/>
      <c r="F96" s="553"/>
      <c r="G96" s="553"/>
      <c r="H96" s="553"/>
      <c r="I96" s="25">
        <f>ROUND(1*0.08*0.1*I34,2)</f>
        <v>5.17</v>
      </c>
    </row>
    <row r="97" spans="1:9" ht="13" x14ac:dyDescent="0.25">
      <c r="A97" s="578" t="s">
        <v>47</v>
      </c>
      <c r="B97" s="578"/>
      <c r="C97" s="578"/>
      <c r="D97" s="578"/>
      <c r="E97" s="578"/>
      <c r="F97" s="578"/>
      <c r="G97" s="578"/>
      <c r="H97" s="578"/>
      <c r="I97" s="25">
        <f>SUM(I89:I96)</f>
        <v>47.221498679999996</v>
      </c>
    </row>
    <row r="98" spans="1:9" ht="14" x14ac:dyDescent="0.25">
      <c r="A98" s="554" t="s">
        <v>88</v>
      </c>
      <c r="B98" s="554"/>
      <c r="C98" s="554"/>
      <c r="D98" s="554"/>
      <c r="E98" s="554"/>
      <c r="F98" s="554"/>
      <c r="G98" s="554"/>
      <c r="H98" s="554"/>
      <c r="I98" s="554"/>
    </row>
    <row r="99" spans="1:9" ht="14" x14ac:dyDescent="0.3">
      <c r="A99" s="41" t="s">
        <v>68</v>
      </c>
      <c r="B99" s="581" t="s">
        <v>87</v>
      </c>
      <c r="C99" s="581"/>
      <c r="D99" s="581"/>
      <c r="E99" s="581"/>
      <c r="F99" s="581"/>
      <c r="G99" s="581"/>
      <c r="H99" s="581"/>
      <c r="I99" s="41" t="s">
        <v>16</v>
      </c>
    </row>
    <row r="100" spans="1:9" ht="13" x14ac:dyDescent="0.3">
      <c r="A100" s="88" t="s">
        <v>15</v>
      </c>
      <c r="B100" s="577" t="s">
        <v>86</v>
      </c>
      <c r="C100" s="577"/>
      <c r="D100" s="577"/>
      <c r="E100" s="577"/>
      <c r="F100" s="577"/>
      <c r="G100" s="577"/>
      <c r="H100" s="577"/>
      <c r="I100" s="25">
        <f>I34*8.33%</f>
        <v>53.865944999999996</v>
      </c>
    </row>
    <row r="101" spans="1:9" ht="13" x14ac:dyDescent="0.3">
      <c r="A101" s="88" t="s">
        <v>13</v>
      </c>
      <c r="B101" s="577" t="s">
        <v>191</v>
      </c>
      <c r="C101" s="577"/>
      <c r="D101" s="577"/>
      <c r="E101" s="577"/>
      <c r="F101" s="577"/>
      <c r="G101" s="577"/>
      <c r="H101" s="577"/>
      <c r="I101" s="40">
        <f>I34*1%</f>
        <v>6.4664999999999999</v>
      </c>
    </row>
    <row r="102" spans="1:9" ht="13" x14ac:dyDescent="0.3">
      <c r="A102" s="88" t="s">
        <v>12</v>
      </c>
      <c r="B102" s="577" t="s">
        <v>180</v>
      </c>
      <c r="C102" s="577"/>
      <c r="D102" s="577"/>
      <c r="E102" s="577"/>
      <c r="F102" s="577"/>
      <c r="G102" s="577"/>
      <c r="H102" s="577"/>
      <c r="I102" s="40">
        <f>I34*0.02%</f>
        <v>0.12933</v>
      </c>
    </row>
    <row r="103" spans="1:9" ht="13" x14ac:dyDescent="0.3">
      <c r="A103" s="88" t="s">
        <v>35</v>
      </c>
      <c r="B103" s="577" t="s">
        <v>192</v>
      </c>
      <c r="C103" s="577"/>
      <c r="D103" s="577"/>
      <c r="E103" s="577"/>
      <c r="F103" s="577"/>
      <c r="G103" s="577"/>
      <c r="H103" s="577"/>
      <c r="I103" s="40">
        <f>I34*0.05%</f>
        <v>0.32332499999999997</v>
      </c>
    </row>
    <row r="104" spans="1:9" ht="13" x14ac:dyDescent="0.3">
      <c r="A104" s="88" t="s">
        <v>32</v>
      </c>
      <c r="B104" s="577" t="s">
        <v>193</v>
      </c>
      <c r="C104" s="577"/>
      <c r="D104" s="577"/>
      <c r="E104" s="577"/>
      <c r="F104" s="577"/>
      <c r="G104" s="577"/>
      <c r="H104" s="577"/>
      <c r="I104" s="37">
        <f>I34*0.28%</f>
        <v>1.8106200000000001</v>
      </c>
    </row>
    <row r="105" spans="1:9" ht="13" x14ac:dyDescent="0.3">
      <c r="A105" s="88" t="s">
        <v>81</v>
      </c>
      <c r="B105" s="577" t="s">
        <v>65</v>
      </c>
      <c r="C105" s="577"/>
      <c r="D105" s="577"/>
      <c r="E105" s="577"/>
      <c r="F105" s="577"/>
      <c r="G105" s="577"/>
      <c r="H105" s="577"/>
      <c r="I105" s="37"/>
    </row>
    <row r="106" spans="1:9" ht="13" x14ac:dyDescent="0.3">
      <c r="A106" s="578" t="s">
        <v>80</v>
      </c>
      <c r="B106" s="578"/>
      <c r="C106" s="578"/>
      <c r="D106" s="578"/>
      <c r="E106" s="578"/>
      <c r="F106" s="578"/>
      <c r="G106" s="578"/>
      <c r="H106" s="578"/>
      <c r="I106" s="37">
        <f>SUM(I100:I105)</f>
        <v>62.595719999999993</v>
      </c>
    </row>
    <row r="107" spans="1:9" ht="13" x14ac:dyDescent="0.3">
      <c r="A107" s="91" t="s">
        <v>79</v>
      </c>
      <c r="B107" s="577" t="s">
        <v>78</v>
      </c>
      <c r="C107" s="577"/>
      <c r="D107" s="577"/>
      <c r="E107" s="577"/>
      <c r="F107" s="577"/>
      <c r="G107" s="577"/>
      <c r="H107" s="577"/>
      <c r="I107" s="37">
        <f>ROUND(H70*I106,2)</f>
        <v>23.04</v>
      </c>
    </row>
    <row r="108" spans="1:9" ht="13" x14ac:dyDescent="0.25">
      <c r="A108" s="578" t="s">
        <v>47</v>
      </c>
      <c r="B108" s="578"/>
      <c r="C108" s="578"/>
      <c r="D108" s="578"/>
      <c r="E108" s="578"/>
      <c r="F108" s="578"/>
      <c r="G108" s="578"/>
      <c r="H108" s="578"/>
      <c r="I108" s="25">
        <f>SUM(I106:I107)</f>
        <v>85.635719999999992</v>
      </c>
    </row>
    <row r="109" spans="1:9" ht="14" x14ac:dyDescent="0.25">
      <c r="A109" s="581" t="s">
        <v>77</v>
      </c>
      <c r="B109" s="581"/>
      <c r="C109" s="581"/>
      <c r="D109" s="581"/>
      <c r="E109" s="581"/>
      <c r="F109" s="581"/>
      <c r="G109" s="581"/>
      <c r="H109" s="581"/>
      <c r="I109" s="581"/>
    </row>
    <row r="110" spans="1:9" ht="14" x14ac:dyDescent="0.25">
      <c r="A110" s="97">
        <v>4</v>
      </c>
      <c r="B110" s="554" t="s">
        <v>34</v>
      </c>
      <c r="C110" s="554"/>
      <c r="D110" s="554"/>
      <c r="E110" s="554"/>
      <c r="F110" s="554"/>
      <c r="G110" s="554"/>
      <c r="H110" s="554"/>
      <c r="I110" s="97" t="s">
        <v>16</v>
      </c>
    </row>
    <row r="111" spans="1:9" ht="13" x14ac:dyDescent="0.25">
      <c r="A111" s="90" t="s">
        <v>76</v>
      </c>
      <c r="B111" s="553" t="s">
        <v>75</v>
      </c>
      <c r="C111" s="553"/>
      <c r="D111" s="553"/>
      <c r="E111" s="553"/>
      <c r="F111" s="553"/>
      <c r="G111" s="553"/>
      <c r="H111" s="553"/>
      <c r="I111" s="25">
        <f>I70</f>
        <v>237.96719999999996</v>
      </c>
    </row>
    <row r="112" spans="1:9" ht="13" x14ac:dyDescent="0.25">
      <c r="A112" s="90" t="s">
        <v>74</v>
      </c>
      <c r="B112" s="553" t="s">
        <v>73</v>
      </c>
      <c r="C112" s="553"/>
      <c r="D112" s="553"/>
      <c r="E112" s="553"/>
      <c r="F112" s="553"/>
      <c r="G112" s="553"/>
      <c r="H112" s="553"/>
      <c r="I112" s="25">
        <f>I80</f>
        <v>98.282814999999999</v>
      </c>
    </row>
    <row r="113" spans="1:9" ht="13" x14ac:dyDescent="0.25">
      <c r="A113" s="90" t="s">
        <v>72</v>
      </c>
      <c r="B113" s="553" t="s">
        <v>71</v>
      </c>
      <c r="C113" s="553"/>
      <c r="D113" s="553"/>
      <c r="E113" s="553"/>
      <c r="F113" s="553"/>
      <c r="G113" s="553"/>
      <c r="H113" s="553"/>
      <c r="I113" s="25">
        <f>I86</f>
        <v>0.62265500000000007</v>
      </c>
    </row>
    <row r="114" spans="1:9" ht="13" x14ac:dyDescent="0.25">
      <c r="A114" s="90" t="s">
        <v>70</v>
      </c>
      <c r="B114" s="553" t="s">
        <v>69</v>
      </c>
      <c r="C114" s="553"/>
      <c r="D114" s="553"/>
      <c r="E114" s="553"/>
      <c r="F114" s="553"/>
      <c r="G114" s="553"/>
      <c r="H114" s="553"/>
      <c r="I114" s="25">
        <f>I97</f>
        <v>47.221498679999996</v>
      </c>
    </row>
    <row r="115" spans="1:9" ht="13" x14ac:dyDescent="0.25">
      <c r="A115" s="90" t="s">
        <v>68</v>
      </c>
      <c r="B115" s="553" t="s">
        <v>67</v>
      </c>
      <c r="C115" s="553"/>
      <c r="D115" s="553"/>
      <c r="E115" s="553"/>
      <c r="F115" s="553"/>
      <c r="G115" s="553"/>
      <c r="H115" s="553"/>
      <c r="I115" s="25">
        <f>I108</f>
        <v>85.635719999999992</v>
      </c>
    </row>
    <row r="116" spans="1:9" ht="13" x14ac:dyDescent="0.25">
      <c r="A116" s="90" t="s">
        <v>66</v>
      </c>
      <c r="B116" s="553" t="s">
        <v>65</v>
      </c>
      <c r="C116" s="553"/>
      <c r="D116" s="553"/>
      <c r="E116" s="553"/>
      <c r="F116" s="553"/>
      <c r="G116" s="553"/>
      <c r="H116" s="553"/>
      <c r="I116" s="25">
        <v>0</v>
      </c>
    </row>
    <row r="117" spans="1:9" ht="13" x14ac:dyDescent="0.25">
      <c r="A117" s="578" t="s">
        <v>47</v>
      </c>
      <c r="B117" s="578"/>
      <c r="C117" s="578"/>
      <c r="D117" s="578"/>
      <c r="E117" s="578"/>
      <c r="F117" s="578"/>
      <c r="G117" s="578"/>
      <c r="H117" s="578"/>
      <c r="I117" s="25">
        <f>SUM(I111:I116)</f>
        <v>469.72988867999993</v>
      </c>
    </row>
    <row r="118" spans="1:9" ht="13" x14ac:dyDescent="0.25">
      <c r="A118" s="560" t="s">
        <v>64</v>
      </c>
      <c r="B118" s="560"/>
      <c r="C118" s="560"/>
      <c r="D118" s="560"/>
      <c r="E118" s="560"/>
      <c r="F118" s="560"/>
      <c r="G118" s="560"/>
      <c r="H118" s="560"/>
      <c r="I118" s="560"/>
    </row>
    <row r="119" spans="1:9" ht="14" x14ac:dyDescent="0.25">
      <c r="A119" s="97">
        <v>5</v>
      </c>
      <c r="B119" s="581" t="s">
        <v>63</v>
      </c>
      <c r="C119" s="581"/>
      <c r="D119" s="581"/>
      <c r="E119" s="581"/>
      <c r="F119" s="581"/>
      <c r="G119" s="581"/>
      <c r="H119" s="97" t="s">
        <v>62</v>
      </c>
      <c r="I119" s="34" t="s">
        <v>16</v>
      </c>
    </row>
    <row r="120" spans="1:9" ht="13" x14ac:dyDescent="0.25">
      <c r="A120" s="582" t="s">
        <v>61</v>
      </c>
      <c r="B120" s="582"/>
      <c r="C120" s="582"/>
      <c r="D120" s="582"/>
      <c r="E120" s="582"/>
      <c r="F120" s="582"/>
      <c r="G120" s="582"/>
      <c r="H120" s="33" t="s">
        <v>49</v>
      </c>
      <c r="I120" s="23">
        <f>SUM(I34+I46+I56+I117)</f>
        <v>1334.4798886799999</v>
      </c>
    </row>
    <row r="121" spans="1:9" ht="13" x14ac:dyDescent="0.25">
      <c r="A121" s="90" t="s">
        <v>15</v>
      </c>
      <c r="B121" s="577" t="s">
        <v>60</v>
      </c>
      <c r="C121" s="577"/>
      <c r="D121" s="577"/>
      <c r="E121" s="577"/>
      <c r="F121" s="577"/>
      <c r="G121" s="577"/>
      <c r="H121" s="32">
        <v>2.5499999999999998E-2</v>
      </c>
      <c r="I121" s="25">
        <v>40</v>
      </c>
    </row>
    <row r="122" spans="1:9" ht="13" x14ac:dyDescent="0.25">
      <c r="A122" s="582" t="s">
        <v>59</v>
      </c>
      <c r="B122" s="582"/>
      <c r="C122" s="582"/>
      <c r="D122" s="582"/>
      <c r="E122" s="582"/>
      <c r="F122" s="582"/>
      <c r="G122" s="582"/>
      <c r="H122" s="31" t="s">
        <v>49</v>
      </c>
      <c r="I122" s="23">
        <f>SUM(I34+I46+I56+I117+I121)</f>
        <v>1374.4798886799999</v>
      </c>
    </row>
    <row r="123" spans="1:9" ht="13" x14ac:dyDescent="0.25">
      <c r="A123" s="90" t="s">
        <v>13</v>
      </c>
      <c r="B123" s="577" t="s">
        <v>58</v>
      </c>
      <c r="C123" s="577"/>
      <c r="D123" s="577"/>
      <c r="E123" s="577"/>
      <c r="F123" s="577"/>
      <c r="G123" s="577"/>
      <c r="H123" s="32">
        <v>5.3999999999999999E-2</v>
      </c>
      <c r="I123" s="25">
        <v>85.68</v>
      </c>
    </row>
    <row r="124" spans="1:9" ht="13" x14ac:dyDescent="0.25">
      <c r="A124" s="582" t="s">
        <v>57</v>
      </c>
      <c r="B124" s="582"/>
      <c r="C124" s="582"/>
      <c r="D124" s="582"/>
      <c r="E124" s="582"/>
      <c r="F124" s="582"/>
      <c r="G124" s="582"/>
      <c r="H124" s="31" t="s">
        <v>49</v>
      </c>
      <c r="I124" s="23">
        <f>SUM(I34+I46+I56+I117+I121+I123)</f>
        <v>1460.15988868</v>
      </c>
    </row>
    <row r="125" spans="1:9" ht="13" x14ac:dyDescent="0.25">
      <c r="A125" s="90" t="s">
        <v>12</v>
      </c>
      <c r="B125" s="577" t="s">
        <v>56</v>
      </c>
      <c r="C125" s="577"/>
      <c r="D125" s="577"/>
      <c r="E125" s="577"/>
      <c r="F125" s="577"/>
      <c r="G125" s="577"/>
      <c r="H125" s="30" t="s">
        <v>49</v>
      </c>
      <c r="I125" s="28" t="s">
        <v>49</v>
      </c>
    </row>
    <row r="126" spans="1:9" ht="13" x14ac:dyDescent="0.25">
      <c r="A126" s="90"/>
      <c r="B126" s="577" t="s">
        <v>55</v>
      </c>
      <c r="C126" s="577"/>
      <c r="D126" s="577"/>
      <c r="E126" s="577"/>
      <c r="F126" s="577"/>
      <c r="G126" s="577"/>
      <c r="H126" s="30" t="s">
        <v>49</v>
      </c>
      <c r="I126" s="28" t="s">
        <v>49</v>
      </c>
    </row>
    <row r="127" spans="1:9" ht="13" x14ac:dyDescent="0.25">
      <c r="A127" s="90"/>
      <c r="B127" s="583" t="s">
        <v>54</v>
      </c>
      <c r="C127" s="583"/>
      <c r="D127" s="583"/>
      <c r="E127" s="583"/>
      <c r="F127" s="583"/>
      <c r="G127" s="583"/>
      <c r="H127" s="26">
        <v>0.03</v>
      </c>
      <c r="I127" s="25">
        <v>47.43</v>
      </c>
    </row>
    <row r="128" spans="1:9" ht="13" x14ac:dyDescent="0.25">
      <c r="A128" s="90"/>
      <c r="B128" s="583" t="s">
        <v>53</v>
      </c>
      <c r="C128" s="583"/>
      <c r="D128" s="583"/>
      <c r="E128" s="583"/>
      <c r="F128" s="583"/>
      <c r="G128" s="583"/>
      <c r="H128" s="26">
        <v>6.4999999999999997E-3</v>
      </c>
      <c r="I128" s="25">
        <v>10.28</v>
      </c>
    </row>
    <row r="129" spans="1:9" ht="13" x14ac:dyDescent="0.25">
      <c r="A129" s="90"/>
      <c r="B129" s="582" t="s">
        <v>52</v>
      </c>
      <c r="C129" s="582"/>
      <c r="D129" s="582"/>
      <c r="E129" s="582"/>
      <c r="F129" s="582"/>
      <c r="G129" s="582"/>
      <c r="H129" s="29" t="s">
        <v>49</v>
      </c>
      <c r="I129" s="28" t="s">
        <v>49</v>
      </c>
    </row>
    <row r="130" spans="1:9" ht="13" x14ac:dyDescent="0.25">
      <c r="A130" s="90"/>
      <c r="B130" s="584" t="s">
        <v>51</v>
      </c>
      <c r="C130" s="584"/>
      <c r="D130" s="584"/>
      <c r="E130" s="584"/>
      <c r="F130" s="584"/>
      <c r="G130" s="584"/>
      <c r="H130" s="29" t="s">
        <v>49</v>
      </c>
      <c r="I130" s="28" t="s">
        <v>49</v>
      </c>
    </row>
    <row r="131" spans="1:9" ht="13" x14ac:dyDescent="0.25">
      <c r="A131" s="90"/>
      <c r="B131" s="573" t="s">
        <v>50</v>
      </c>
      <c r="C131" s="573"/>
      <c r="D131" s="573"/>
      <c r="E131" s="573"/>
      <c r="F131" s="573"/>
      <c r="G131" s="573"/>
      <c r="H131" s="29" t="s">
        <v>49</v>
      </c>
      <c r="I131" s="28" t="s">
        <v>49</v>
      </c>
    </row>
    <row r="132" spans="1:9" ht="13" x14ac:dyDescent="0.25">
      <c r="A132" s="90"/>
      <c r="B132" s="583" t="s">
        <v>179</v>
      </c>
      <c r="C132" s="583"/>
      <c r="D132" s="583"/>
      <c r="E132" s="583"/>
      <c r="F132" s="583"/>
      <c r="G132" s="583"/>
      <c r="H132" s="26">
        <v>0.04</v>
      </c>
      <c r="I132" s="25">
        <v>63.24</v>
      </c>
    </row>
    <row r="133" spans="1:9" ht="13" x14ac:dyDescent="0.25">
      <c r="A133" s="578" t="s">
        <v>47</v>
      </c>
      <c r="B133" s="578"/>
      <c r="C133" s="578"/>
      <c r="D133" s="578"/>
      <c r="E133" s="578"/>
      <c r="F133" s="578"/>
      <c r="G133" s="578"/>
      <c r="H133" s="578"/>
      <c r="I133" s="25">
        <f>I121+I123+I127+I128+I132</f>
        <v>246.63000000000002</v>
      </c>
    </row>
    <row r="134" spans="1:9" ht="13" x14ac:dyDescent="0.25">
      <c r="A134" s="578"/>
      <c r="B134" s="578"/>
      <c r="C134" s="578"/>
      <c r="D134" s="578"/>
      <c r="E134" s="578"/>
      <c r="F134" s="578"/>
      <c r="G134" s="578"/>
      <c r="H134" s="578"/>
      <c r="I134" s="578"/>
    </row>
    <row r="135" spans="1:9" ht="13" x14ac:dyDescent="0.25">
      <c r="A135" s="589" t="s">
        <v>46</v>
      </c>
      <c r="B135" s="589"/>
      <c r="C135" s="589"/>
      <c r="D135" s="589"/>
      <c r="E135" s="589"/>
      <c r="F135" s="589"/>
      <c r="G135" s="589"/>
      <c r="H135" s="24">
        <f>SUM(H127:H132)</f>
        <v>7.6499999999999999E-2</v>
      </c>
      <c r="I135" s="23">
        <f>SUM(I127:I132)</f>
        <v>120.95</v>
      </c>
    </row>
    <row r="136" spans="1:9" x14ac:dyDescent="0.25">
      <c r="A136" s="590" t="s">
        <v>45</v>
      </c>
      <c r="B136" s="590"/>
      <c r="C136" s="591" t="s">
        <v>44</v>
      </c>
      <c r="D136" s="591"/>
      <c r="E136" s="591"/>
      <c r="F136" s="591"/>
      <c r="G136" s="591"/>
      <c r="H136" s="591"/>
      <c r="I136" s="591"/>
    </row>
    <row r="137" spans="1:9" x14ac:dyDescent="0.25">
      <c r="A137" s="590"/>
      <c r="B137" s="590"/>
      <c r="C137" s="592" t="s">
        <v>43</v>
      </c>
      <c r="D137" s="592"/>
      <c r="E137" s="592"/>
      <c r="F137" s="592"/>
      <c r="G137" s="592"/>
      <c r="H137" s="592"/>
      <c r="I137" s="592"/>
    </row>
    <row r="138" spans="1:9" x14ac:dyDescent="0.25">
      <c r="A138" s="590"/>
      <c r="B138" s="590"/>
      <c r="C138" s="593" t="s">
        <v>42</v>
      </c>
      <c r="D138" s="593"/>
      <c r="E138" s="593"/>
      <c r="F138" s="593"/>
      <c r="G138" s="593"/>
      <c r="H138" s="593"/>
      <c r="I138" s="593"/>
    </row>
    <row r="139" spans="1:9" x14ac:dyDescent="0.25">
      <c r="A139" s="585"/>
      <c r="B139" s="585"/>
      <c r="C139" s="585"/>
      <c r="D139" s="585"/>
      <c r="E139" s="585"/>
      <c r="F139" s="585"/>
      <c r="G139" s="585"/>
      <c r="H139" s="585"/>
      <c r="I139" s="585"/>
    </row>
    <row r="140" spans="1:9" ht="13" x14ac:dyDescent="0.25">
      <c r="A140" s="553" t="s">
        <v>41</v>
      </c>
      <c r="B140" s="553"/>
      <c r="C140" s="553"/>
      <c r="D140" s="553"/>
      <c r="E140" s="553"/>
      <c r="F140" s="553"/>
      <c r="G140" s="553"/>
      <c r="H140" s="553"/>
      <c r="I140" s="553"/>
    </row>
    <row r="141" spans="1:9" ht="13" x14ac:dyDescent="0.25">
      <c r="A141" s="578"/>
      <c r="B141" s="578"/>
      <c r="C141" s="578"/>
      <c r="D141" s="578"/>
      <c r="E141" s="578"/>
      <c r="F141" s="578"/>
      <c r="G141" s="578"/>
      <c r="H141" s="578"/>
      <c r="I141" s="578"/>
    </row>
    <row r="142" spans="1:9" ht="15.5" x14ac:dyDescent="0.25">
      <c r="A142" s="586" t="s">
        <v>40</v>
      </c>
      <c r="B142" s="586"/>
      <c r="C142" s="586"/>
      <c r="D142" s="586"/>
      <c r="E142" s="586"/>
      <c r="F142" s="586"/>
      <c r="G142" s="586"/>
      <c r="H142" s="586"/>
      <c r="I142" s="586"/>
    </row>
    <row r="143" spans="1:9" ht="14" x14ac:dyDescent="0.25">
      <c r="A143" s="587" t="s">
        <v>39</v>
      </c>
      <c r="B143" s="587"/>
      <c r="C143" s="587"/>
      <c r="D143" s="587"/>
      <c r="E143" s="587"/>
      <c r="F143" s="587"/>
      <c r="G143" s="587"/>
      <c r="H143" s="587"/>
      <c r="I143" s="89" t="s">
        <v>16</v>
      </c>
    </row>
    <row r="144" spans="1:9" ht="13" x14ac:dyDescent="0.25">
      <c r="A144" s="93" t="s">
        <v>15</v>
      </c>
      <c r="B144" s="588" t="s">
        <v>38</v>
      </c>
      <c r="C144" s="588"/>
      <c r="D144" s="588"/>
      <c r="E144" s="588"/>
      <c r="F144" s="588"/>
      <c r="G144" s="588"/>
      <c r="H144" s="588"/>
      <c r="I144" s="20">
        <f>I34</f>
        <v>646.65</v>
      </c>
    </row>
    <row r="145" spans="1:9" ht="13" x14ac:dyDescent="0.25">
      <c r="A145" s="93" t="s">
        <v>13</v>
      </c>
      <c r="B145" s="588" t="s">
        <v>37</v>
      </c>
      <c r="C145" s="588"/>
      <c r="D145" s="588"/>
      <c r="E145" s="588"/>
      <c r="F145" s="588"/>
      <c r="G145" s="588"/>
      <c r="H145" s="588"/>
      <c r="I145" s="20">
        <f>I46</f>
        <v>198.10000000000002</v>
      </c>
    </row>
    <row r="146" spans="1:9" ht="13" x14ac:dyDescent="0.25">
      <c r="A146" s="93" t="s">
        <v>12</v>
      </c>
      <c r="B146" s="588" t="s">
        <v>36</v>
      </c>
      <c r="C146" s="588"/>
      <c r="D146" s="588"/>
      <c r="E146" s="588"/>
      <c r="F146" s="588"/>
      <c r="G146" s="588"/>
      <c r="H146" s="588"/>
      <c r="I146" s="20">
        <f>I56</f>
        <v>20</v>
      </c>
    </row>
    <row r="147" spans="1:9" ht="13" x14ac:dyDescent="0.25">
      <c r="A147" s="93" t="s">
        <v>35</v>
      </c>
      <c r="B147" s="588" t="s">
        <v>34</v>
      </c>
      <c r="C147" s="588"/>
      <c r="D147" s="588"/>
      <c r="E147" s="588"/>
      <c r="F147" s="588"/>
      <c r="G147" s="588"/>
      <c r="H147" s="588"/>
      <c r="I147" s="20">
        <f>I117</f>
        <v>469.72988867999993</v>
      </c>
    </row>
    <row r="148" spans="1:9" ht="13" x14ac:dyDescent="0.25">
      <c r="A148" s="598" t="s">
        <v>33</v>
      </c>
      <c r="B148" s="598"/>
      <c r="C148" s="598"/>
      <c r="D148" s="598"/>
      <c r="E148" s="598"/>
      <c r="F148" s="598"/>
      <c r="G148" s="598"/>
      <c r="H148" s="598"/>
      <c r="I148" s="20">
        <f>SUM(I144:I147)</f>
        <v>1334.4798886799999</v>
      </c>
    </row>
    <row r="149" spans="1:9" ht="13" x14ac:dyDescent="0.25">
      <c r="A149" s="21" t="s">
        <v>32</v>
      </c>
      <c r="B149" s="588" t="s">
        <v>31</v>
      </c>
      <c r="C149" s="588"/>
      <c r="D149" s="588"/>
      <c r="E149" s="588"/>
      <c r="F149" s="588"/>
      <c r="G149" s="588"/>
      <c r="H149" s="588"/>
      <c r="I149" s="20">
        <v>246.63</v>
      </c>
    </row>
    <row r="150" spans="1:9" ht="13" x14ac:dyDescent="0.25">
      <c r="A150" s="598" t="s">
        <v>30</v>
      </c>
      <c r="B150" s="598"/>
      <c r="C150" s="598"/>
      <c r="D150" s="598"/>
      <c r="E150" s="598"/>
      <c r="F150" s="598"/>
      <c r="G150" s="598"/>
      <c r="H150" s="598"/>
      <c r="I150" s="20">
        <v>1581.11</v>
      </c>
    </row>
    <row r="151" spans="1:9" ht="14.5" x14ac:dyDescent="0.25">
      <c r="A151" s="594" t="s">
        <v>29</v>
      </c>
      <c r="B151" s="594"/>
      <c r="C151" s="594"/>
      <c r="D151" s="594"/>
      <c r="E151" s="594"/>
      <c r="F151" s="594"/>
      <c r="G151" s="594"/>
      <c r="H151" s="594"/>
      <c r="I151" s="594"/>
    </row>
    <row r="152" spans="1:9" ht="15.5" x14ac:dyDescent="0.25">
      <c r="A152" s="586" t="s">
        <v>28</v>
      </c>
      <c r="B152" s="586"/>
      <c r="C152" s="586"/>
      <c r="D152" s="586"/>
      <c r="E152" s="586"/>
      <c r="F152" s="586"/>
      <c r="G152" s="586"/>
      <c r="H152" s="586"/>
      <c r="I152" s="586"/>
    </row>
    <row r="153" spans="1:9" ht="69" x14ac:dyDescent="0.25">
      <c r="A153" s="595" t="s">
        <v>27</v>
      </c>
      <c r="B153" s="595"/>
      <c r="C153" s="580" t="s">
        <v>26</v>
      </c>
      <c r="D153" s="580"/>
      <c r="E153" s="19" t="s">
        <v>25</v>
      </c>
      <c r="F153" s="580" t="s">
        <v>24</v>
      </c>
      <c r="G153" s="580"/>
      <c r="H153" s="89" t="s">
        <v>23</v>
      </c>
      <c r="I153" s="89" t="s">
        <v>22</v>
      </c>
    </row>
    <row r="154" spans="1:9" x14ac:dyDescent="0.25">
      <c r="A154" s="621" t="s">
        <v>197</v>
      </c>
      <c r="B154" s="596"/>
      <c r="C154" s="619">
        <v>1581.11</v>
      </c>
      <c r="D154" s="597"/>
      <c r="E154" s="18">
        <v>45</v>
      </c>
      <c r="F154" s="619">
        <v>1581.11</v>
      </c>
      <c r="G154" s="597"/>
      <c r="H154" s="16">
        <v>45</v>
      </c>
      <c r="I154" s="94">
        <v>71150</v>
      </c>
    </row>
    <row r="155" spans="1:9" ht="13" x14ac:dyDescent="0.25">
      <c r="A155" s="603" t="s">
        <v>20</v>
      </c>
      <c r="B155" s="603"/>
      <c r="C155" s="603"/>
      <c r="D155" s="603"/>
      <c r="E155" s="603"/>
      <c r="F155" s="603"/>
      <c r="G155" s="603"/>
      <c r="H155" s="603"/>
      <c r="I155" s="94">
        <f>SUM(I154)</f>
        <v>71150</v>
      </c>
    </row>
    <row r="156" spans="1:9" ht="15.5" x14ac:dyDescent="0.25">
      <c r="A156" s="586" t="s">
        <v>19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15.5" x14ac:dyDescent="0.25">
      <c r="A157" s="586" t="s">
        <v>18</v>
      </c>
      <c r="B157" s="586"/>
      <c r="C157" s="586"/>
      <c r="D157" s="586"/>
      <c r="E157" s="586"/>
      <c r="F157" s="586"/>
      <c r="G157" s="586"/>
      <c r="H157" s="586"/>
      <c r="I157" s="586"/>
    </row>
    <row r="158" spans="1:9" ht="13" x14ac:dyDescent="0.25">
      <c r="A158" s="580" t="s">
        <v>17</v>
      </c>
      <c r="B158" s="580"/>
      <c r="C158" s="580"/>
      <c r="D158" s="580"/>
      <c r="E158" s="580"/>
      <c r="F158" s="580"/>
      <c r="G158" s="580"/>
      <c r="H158" s="580"/>
      <c r="I158" s="89" t="s">
        <v>16</v>
      </c>
    </row>
    <row r="159" spans="1:9" x14ac:dyDescent="0.25">
      <c r="A159" s="92" t="s">
        <v>15</v>
      </c>
      <c r="B159" s="583" t="s">
        <v>14</v>
      </c>
      <c r="C159" s="583"/>
      <c r="D159" s="583"/>
      <c r="E159" s="583"/>
      <c r="F159" s="583"/>
      <c r="G159" s="583"/>
      <c r="H159" s="583"/>
      <c r="I159" s="16">
        <v>12</v>
      </c>
    </row>
    <row r="160" spans="1:9" x14ac:dyDescent="0.25">
      <c r="A160" s="92" t="s">
        <v>13</v>
      </c>
      <c r="B160" s="583" t="s">
        <v>9</v>
      </c>
      <c r="C160" s="583"/>
      <c r="D160" s="583"/>
      <c r="E160" s="583"/>
      <c r="F160" s="583"/>
      <c r="G160" s="583"/>
      <c r="H160" s="583"/>
      <c r="I160" s="94">
        <v>71150</v>
      </c>
    </row>
    <row r="161" spans="1:9" x14ac:dyDescent="0.25">
      <c r="A161" s="92" t="s">
        <v>12</v>
      </c>
      <c r="B161" s="583" t="s">
        <v>11</v>
      </c>
      <c r="C161" s="583"/>
      <c r="D161" s="583"/>
      <c r="E161" s="583"/>
      <c r="F161" s="583"/>
      <c r="G161" s="583"/>
      <c r="H161" s="583"/>
      <c r="I161" s="94">
        <v>873720</v>
      </c>
    </row>
    <row r="162" spans="1:9" x14ac:dyDescent="0.25">
      <c r="A162" s="599"/>
      <c r="B162" s="599"/>
      <c r="C162" s="599"/>
      <c r="D162" s="599"/>
      <c r="E162" s="599"/>
      <c r="F162" s="599"/>
      <c r="G162" s="599"/>
      <c r="H162" s="599"/>
      <c r="I162" s="599"/>
    </row>
    <row r="163" spans="1:9" x14ac:dyDescent="0.25">
      <c r="A163" s="596" t="s">
        <v>10</v>
      </c>
      <c r="B163" s="596"/>
      <c r="C163" s="596"/>
      <c r="D163" s="596"/>
      <c r="E163" s="596"/>
      <c r="F163" s="596"/>
      <c r="G163" s="596"/>
      <c r="H163" s="596"/>
      <c r="I163" s="596"/>
    </row>
    <row r="164" spans="1:9" ht="13" x14ac:dyDescent="0.3">
      <c r="A164" s="13"/>
      <c r="B164" s="13"/>
      <c r="C164" s="13"/>
      <c r="D164" s="13"/>
      <c r="E164" s="13"/>
      <c r="F164" s="13"/>
      <c r="G164" s="13"/>
      <c r="H164" s="12"/>
      <c r="I164" s="12"/>
    </row>
    <row r="165" spans="1:9" ht="13" x14ac:dyDescent="0.3">
      <c r="A165" s="600"/>
      <c r="B165" s="600"/>
      <c r="C165" s="600"/>
      <c r="D165" s="600"/>
      <c r="E165" s="600"/>
      <c r="F165" s="600"/>
      <c r="G165" s="600"/>
      <c r="H165" s="600"/>
      <c r="I165" s="600"/>
    </row>
    <row r="166" spans="1:9" ht="18" x14ac:dyDescent="0.25">
      <c r="A166" s="601" t="s">
        <v>9</v>
      </c>
      <c r="B166" s="601"/>
      <c r="C166" s="601"/>
      <c r="D166" s="601"/>
      <c r="E166" s="601"/>
      <c r="F166" s="601"/>
      <c r="G166" s="602">
        <v>71150</v>
      </c>
      <c r="H166" s="602"/>
      <c r="I166" s="602"/>
    </row>
    <row r="167" spans="1:9" ht="18" x14ac:dyDescent="0.4">
      <c r="A167" s="607"/>
      <c r="B167" s="607"/>
      <c r="C167" s="607"/>
      <c r="D167" s="607"/>
      <c r="E167" s="607"/>
      <c r="F167" s="607"/>
      <c r="G167" s="607"/>
      <c r="H167" s="607"/>
      <c r="I167" s="607"/>
    </row>
    <row r="168" spans="1:9" ht="18" x14ac:dyDescent="0.25">
      <c r="A168" s="601" t="s">
        <v>8</v>
      </c>
      <c r="B168" s="601"/>
      <c r="C168" s="601"/>
      <c r="D168" s="601"/>
      <c r="E168" s="601"/>
      <c r="F168" s="601"/>
      <c r="G168" s="608">
        <f>H13</f>
        <v>12</v>
      </c>
      <c r="H168" s="608"/>
      <c r="I168" s="608"/>
    </row>
    <row r="169" spans="1:9" ht="18" x14ac:dyDescent="0.25">
      <c r="A169" s="609"/>
      <c r="B169" s="609"/>
      <c r="C169" s="609"/>
      <c r="D169" s="609"/>
      <c r="E169" s="609"/>
      <c r="F169" s="609"/>
      <c r="G169" s="609"/>
      <c r="H169" s="609"/>
      <c r="I169" s="609"/>
    </row>
    <row r="170" spans="1:9" ht="18" x14ac:dyDescent="0.25">
      <c r="A170" s="610" t="s">
        <v>7</v>
      </c>
      <c r="B170" s="610"/>
      <c r="C170" s="610"/>
      <c r="D170" s="610"/>
      <c r="E170" s="610"/>
      <c r="F170" s="610"/>
      <c r="G170" s="611">
        <v>853800</v>
      </c>
      <c r="H170" s="611"/>
      <c r="I170" s="611"/>
    </row>
    <row r="171" spans="1:9" ht="13" x14ac:dyDescent="0.25">
      <c r="A171" s="570"/>
      <c r="B171" s="570"/>
      <c r="C171" s="570"/>
      <c r="D171" s="570"/>
      <c r="E171" s="570"/>
      <c r="F171" s="570"/>
      <c r="G171" s="570"/>
      <c r="H171" s="570"/>
      <c r="I171" s="570"/>
    </row>
    <row r="172" spans="1:9" ht="13" x14ac:dyDescent="0.25">
      <c r="A172" s="604" t="s">
        <v>6</v>
      </c>
      <c r="B172" s="604"/>
      <c r="C172" s="604"/>
      <c r="D172" s="604"/>
      <c r="E172" s="604"/>
      <c r="F172" s="604"/>
      <c r="G172" s="604"/>
      <c r="H172" s="604"/>
      <c r="I172" s="604"/>
    </row>
    <row r="173" spans="1:9" x14ac:dyDescent="0.25">
      <c r="A173" s="560" t="s">
        <v>5</v>
      </c>
      <c r="B173" s="560"/>
      <c r="C173" s="560"/>
      <c r="D173" s="560"/>
      <c r="E173" s="560"/>
      <c r="F173" s="560"/>
      <c r="G173" s="560"/>
      <c r="H173" s="580" t="s">
        <v>4</v>
      </c>
      <c r="I173" s="580"/>
    </row>
    <row r="174" spans="1:9" x14ac:dyDescent="0.25">
      <c r="A174" s="560"/>
      <c r="B174" s="560"/>
      <c r="C174" s="560"/>
      <c r="D174" s="560"/>
      <c r="E174" s="560"/>
      <c r="F174" s="560"/>
      <c r="G174" s="560"/>
      <c r="H174" s="580"/>
      <c r="I174" s="580"/>
    </row>
    <row r="175" spans="1:9" x14ac:dyDescent="0.25">
      <c r="A175" s="620" t="s">
        <v>199</v>
      </c>
      <c r="B175" s="605"/>
      <c r="C175" s="605"/>
      <c r="D175" s="605"/>
      <c r="E175" s="605"/>
      <c r="F175" s="605"/>
      <c r="G175" s="605"/>
      <c r="H175" s="606">
        <v>45</v>
      </c>
      <c r="I175" s="606"/>
    </row>
    <row r="176" spans="1:9" x14ac:dyDescent="0.25">
      <c r="A176" s="616"/>
      <c r="B176" s="616"/>
      <c r="C176" s="616"/>
      <c r="D176" s="616"/>
      <c r="E176" s="616"/>
      <c r="F176" s="616"/>
      <c r="G176" s="616"/>
      <c r="H176" s="616"/>
      <c r="I176" s="616"/>
    </row>
    <row r="177" spans="1:9" x14ac:dyDescent="0.25">
      <c r="A177" s="616"/>
      <c r="B177" s="616"/>
      <c r="C177" s="616"/>
      <c r="D177" s="616"/>
      <c r="E177" s="616"/>
      <c r="F177" s="616"/>
      <c r="G177" s="616"/>
      <c r="H177" s="616"/>
      <c r="I177" s="616"/>
    </row>
    <row r="178" spans="1:9" ht="13" x14ac:dyDescent="0.25">
      <c r="A178" s="617" t="s">
        <v>2</v>
      </c>
      <c r="B178" s="617"/>
      <c r="C178" s="617"/>
      <c r="D178" s="617"/>
      <c r="E178" s="617"/>
      <c r="F178" s="617"/>
      <c r="G178" s="617"/>
      <c r="H178" s="617"/>
      <c r="I178" s="617"/>
    </row>
    <row r="179" spans="1:9" ht="13" x14ac:dyDescent="0.25">
      <c r="A179" s="580" t="s">
        <v>1</v>
      </c>
      <c r="B179" s="580"/>
      <c r="C179" s="580"/>
      <c r="D179" s="580"/>
      <c r="E179" s="580"/>
      <c r="F179" s="580"/>
      <c r="G179" s="580"/>
      <c r="H179" s="580" t="s">
        <v>0</v>
      </c>
      <c r="I179" s="580"/>
    </row>
    <row r="180" spans="1:9" ht="14" x14ac:dyDescent="0.3">
      <c r="A180" s="618"/>
      <c r="B180" s="618"/>
      <c r="C180" s="618"/>
      <c r="D180" s="618"/>
      <c r="E180" s="618"/>
      <c r="F180" s="618"/>
      <c r="G180" s="618"/>
      <c r="H180" s="580"/>
      <c r="I180" s="580"/>
    </row>
  </sheetData>
  <mergeCells count="194">
    <mergeCell ref="A176:I177"/>
    <mergeCell ref="A178:I178"/>
    <mergeCell ref="A179:G179"/>
    <mergeCell ref="H179:I179"/>
    <mergeCell ref="A180:G180"/>
    <mergeCell ref="H180:I180"/>
    <mergeCell ref="A171:I171"/>
    <mergeCell ref="A172:I172"/>
    <mergeCell ref="A173:G174"/>
    <mergeCell ref="H173:I174"/>
    <mergeCell ref="A175:G175"/>
    <mergeCell ref="H175:I175"/>
    <mergeCell ref="A167:I167"/>
    <mergeCell ref="A168:F168"/>
    <mergeCell ref="G168:I168"/>
    <mergeCell ref="A169:I169"/>
    <mergeCell ref="A170:F170"/>
    <mergeCell ref="G170:I170"/>
    <mergeCell ref="B161:H161"/>
    <mergeCell ref="A162:I162"/>
    <mergeCell ref="A163:I163"/>
    <mergeCell ref="A165:I165"/>
    <mergeCell ref="A166:F166"/>
    <mergeCell ref="G166:I166"/>
    <mergeCell ref="A155:H155"/>
    <mergeCell ref="A156:I156"/>
    <mergeCell ref="A157:I157"/>
    <mergeCell ref="A158:H158"/>
    <mergeCell ref="B159:H159"/>
    <mergeCell ref="B160:H160"/>
    <mergeCell ref="A152:I152"/>
    <mergeCell ref="A153:B153"/>
    <mergeCell ref="C153:D153"/>
    <mergeCell ref="F153:G153"/>
    <mergeCell ref="A154:B154"/>
    <mergeCell ref="C154:D154"/>
    <mergeCell ref="F154:G154"/>
    <mergeCell ref="B146:H146"/>
    <mergeCell ref="B147:H147"/>
    <mergeCell ref="A148:H148"/>
    <mergeCell ref="B149:H149"/>
    <mergeCell ref="A150:H150"/>
    <mergeCell ref="A151:I151"/>
    <mergeCell ref="A140:I140"/>
    <mergeCell ref="A141:I141"/>
    <mergeCell ref="A142:I142"/>
    <mergeCell ref="A143:H143"/>
    <mergeCell ref="B144:H144"/>
    <mergeCell ref="B145:H145"/>
    <mergeCell ref="A135:G135"/>
    <mergeCell ref="A136:B138"/>
    <mergeCell ref="C136:I136"/>
    <mergeCell ref="C137:I137"/>
    <mergeCell ref="C138:I138"/>
    <mergeCell ref="A139:I139"/>
    <mergeCell ref="B129:G129"/>
    <mergeCell ref="B130:G130"/>
    <mergeCell ref="B131:G131"/>
    <mergeCell ref="B132:G132"/>
    <mergeCell ref="A133:H133"/>
    <mergeCell ref="A134:I134"/>
    <mergeCell ref="B123:G123"/>
    <mergeCell ref="A124:G124"/>
    <mergeCell ref="B125:G125"/>
    <mergeCell ref="B126:G126"/>
    <mergeCell ref="B127:G127"/>
    <mergeCell ref="B128:G128"/>
    <mergeCell ref="A117:H117"/>
    <mergeCell ref="A118:I118"/>
    <mergeCell ref="B119:G119"/>
    <mergeCell ref="A120:G120"/>
    <mergeCell ref="B121:G121"/>
    <mergeCell ref="A122:G122"/>
    <mergeCell ref="B111:H111"/>
    <mergeCell ref="B112:H112"/>
    <mergeCell ref="B113:H113"/>
    <mergeCell ref="B114:H114"/>
    <mergeCell ref="B115:H115"/>
    <mergeCell ref="B116:H116"/>
    <mergeCell ref="B105:H105"/>
    <mergeCell ref="A106:H106"/>
    <mergeCell ref="B107:H107"/>
    <mergeCell ref="A108:H108"/>
    <mergeCell ref="A109:I109"/>
    <mergeCell ref="B110:H110"/>
    <mergeCell ref="B99:H99"/>
    <mergeCell ref="B100:H100"/>
    <mergeCell ref="B101:H101"/>
    <mergeCell ref="B102:H102"/>
    <mergeCell ref="B103:H103"/>
    <mergeCell ref="B104:H104"/>
    <mergeCell ref="B93:H93"/>
    <mergeCell ref="B94:H94"/>
    <mergeCell ref="B95:H95"/>
    <mergeCell ref="B96:H96"/>
    <mergeCell ref="A97:H97"/>
    <mergeCell ref="A98:I98"/>
    <mergeCell ref="A87:I87"/>
    <mergeCell ref="B88:H88"/>
    <mergeCell ref="B89:H89"/>
    <mergeCell ref="B90:H90"/>
    <mergeCell ref="B91:H91"/>
    <mergeCell ref="B92:H92"/>
    <mergeCell ref="A81:I81"/>
    <mergeCell ref="A82:I82"/>
    <mergeCell ref="B83:H83"/>
    <mergeCell ref="B84:H84"/>
    <mergeCell ref="B85:H85"/>
    <mergeCell ref="A86:H86"/>
    <mergeCell ref="B75:H75"/>
    <mergeCell ref="B76:H76"/>
    <mergeCell ref="B77:H77"/>
    <mergeCell ref="A78:H78"/>
    <mergeCell ref="B79:H79"/>
    <mergeCell ref="A80:H80"/>
    <mergeCell ref="B68:G68"/>
    <mergeCell ref="B69:G69"/>
    <mergeCell ref="A70:G70"/>
    <mergeCell ref="A72:I72"/>
    <mergeCell ref="A73:I73"/>
    <mergeCell ref="A74:I74"/>
    <mergeCell ref="B62:G62"/>
    <mergeCell ref="B63:G63"/>
    <mergeCell ref="B64:G64"/>
    <mergeCell ref="B65:G65"/>
    <mergeCell ref="B66:G66"/>
    <mergeCell ref="B67:G67"/>
    <mergeCell ref="B55:H55"/>
    <mergeCell ref="A56:H56"/>
    <mergeCell ref="A57:I57"/>
    <mergeCell ref="A58:I58"/>
    <mergeCell ref="A60:I60"/>
    <mergeCell ref="B61:G61"/>
    <mergeCell ref="A49:I49"/>
    <mergeCell ref="A50:I50"/>
    <mergeCell ref="B51:H51"/>
    <mergeCell ref="B52:H52"/>
    <mergeCell ref="B53:H53"/>
    <mergeCell ref="B54:H54"/>
    <mergeCell ref="B43:H43"/>
    <mergeCell ref="B44:H44"/>
    <mergeCell ref="B45:H45"/>
    <mergeCell ref="B46:H46"/>
    <mergeCell ref="A47:I47"/>
    <mergeCell ref="A48:I48"/>
    <mergeCell ref="B37:H37"/>
    <mergeCell ref="B38:G38"/>
    <mergeCell ref="B39:G39"/>
    <mergeCell ref="B40:H40"/>
    <mergeCell ref="B41:G41"/>
    <mergeCell ref="B42:H42"/>
    <mergeCell ref="B31:H31"/>
    <mergeCell ref="B32:H32"/>
    <mergeCell ref="B33:H33"/>
    <mergeCell ref="A34:H34"/>
    <mergeCell ref="A35:I35"/>
    <mergeCell ref="B36:H36"/>
    <mergeCell ref="B25:G25"/>
    <mergeCell ref="B26:H26"/>
    <mergeCell ref="B27:G27"/>
    <mergeCell ref="B28:G28"/>
    <mergeCell ref="B29:H29"/>
    <mergeCell ref="B30:H30"/>
    <mergeCell ref="B20:G20"/>
    <mergeCell ref="H20:I20"/>
    <mergeCell ref="A21:I21"/>
    <mergeCell ref="A22:I22"/>
    <mergeCell ref="A23:I23"/>
    <mergeCell ref="A24:I24"/>
    <mergeCell ref="A16:I16"/>
    <mergeCell ref="B17:G17"/>
    <mergeCell ref="H17:I17"/>
    <mergeCell ref="B18:G18"/>
    <mergeCell ref="H18:I18"/>
    <mergeCell ref="B19:G19"/>
    <mergeCell ref="H19:I19"/>
    <mergeCell ref="B12:G12"/>
    <mergeCell ref="H12:I12"/>
    <mergeCell ref="B13:G13"/>
    <mergeCell ref="H13:I13"/>
    <mergeCell ref="A14:I14"/>
    <mergeCell ref="A15:I15"/>
    <mergeCell ref="A7:I7"/>
    <mergeCell ref="A9:I9"/>
    <mergeCell ref="B10:G10"/>
    <mergeCell ref="H10:I10"/>
    <mergeCell ref="B11:G11"/>
    <mergeCell ref="H11:I11"/>
    <mergeCell ref="A3:I3"/>
    <mergeCell ref="A4:I4"/>
    <mergeCell ref="A5:E5"/>
    <mergeCell ref="F5:I5"/>
    <mergeCell ref="A6:E6"/>
    <mergeCell ref="F6:I6"/>
  </mergeCells>
  <pageMargins left="0.511811024" right="0.511811024" top="0.78740157499999996" bottom="0.78740157499999996" header="0.31496062000000002" footer="0.3149606200000000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172"/>
  <sheetViews>
    <sheetView topLeftCell="A145" workbookViewId="0">
      <selection activeCell="F156" sqref="F156:G156"/>
    </sheetView>
  </sheetViews>
  <sheetFormatPr defaultRowHeight="12.5" x14ac:dyDescent="0.25"/>
  <cols>
    <col min="9" max="9" width="29.1796875" customWidth="1"/>
  </cols>
  <sheetData>
    <row r="1" spans="1:9" ht="13" x14ac:dyDescent="0.3">
      <c r="A1" s="147" t="s">
        <v>224</v>
      </c>
      <c r="B1" s="148"/>
      <c r="C1" s="148"/>
      <c r="D1" s="149"/>
    </row>
    <row r="2" spans="1:9" ht="13" x14ac:dyDescent="0.3">
      <c r="A2" s="150" t="s">
        <v>221</v>
      </c>
      <c r="B2" s="146"/>
      <c r="C2" s="146"/>
      <c r="D2" s="151"/>
    </row>
    <row r="3" spans="1:9" ht="13" x14ac:dyDescent="0.3">
      <c r="A3" s="150" t="s">
        <v>222</v>
      </c>
      <c r="B3" s="146"/>
      <c r="C3" s="146"/>
      <c r="D3" s="151"/>
    </row>
    <row r="4" spans="1:9" ht="13.5" thickBot="1" x14ac:dyDescent="0.35">
      <c r="A4" s="152" t="s">
        <v>223</v>
      </c>
      <c r="B4" s="153"/>
      <c r="C4" s="153"/>
      <c r="D4" s="154"/>
    </row>
    <row r="5" spans="1:9" ht="23" x14ac:dyDescent="0.25">
      <c r="A5" s="557" t="s">
        <v>178</v>
      </c>
      <c r="B5" s="557"/>
      <c r="C5" s="557"/>
      <c r="D5" s="557"/>
      <c r="E5" s="557"/>
      <c r="F5" s="557"/>
      <c r="G5" s="557"/>
      <c r="H5" s="557"/>
      <c r="I5" s="557"/>
    </row>
    <row r="6" spans="1:9" ht="23" x14ac:dyDescent="0.25">
      <c r="A6" s="558"/>
      <c r="B6" s="558"/>
      <c r="C6" s="558"/>
      <c r="D6" s="558"/>
      <c r="E6" s="558"/>
      <c r="F6" s="558"/>
      <c r="G6" s="558"/>
      <c r="H6" s="558"/>
      <c r="I6" s="558"/>
    </row>
    <row r="7" spans="1:9" ht="13" x14ac:dyDescent="0.25">
      <c r="A7" s="553" t="s">
        <v>182</v>
      </c>
      <c r="B7" s="553"/>
      <c r="C7" s="553"/>
      <c r="D7" s="553"/>
      <c r="E7" s="553"/>
      <c r="F7" s="556"/>
      <c r="G7" s="556"/>
      <c r="H7" s="556"/>
      <c r="I7" s="556"/>
    </row>
    <row r="8" spans="1:9" ht="13" x14ac:dyDescent="0.25">
      <c r="A8" s="553" t="s">
        <v>175</v>
      </c>
      <c r="B8" s="553"/>
      <c r="C8" s="553"/>
      <c r="D8" s="553"/>
      <c r="E8" s="553"/>
      <c r="F8" s="556"/>
      <c r="G8" s="556"/>
      <c r="H8" s="556"/>
      <c r="I8" s="556"/>
    </row>
    <row r="9" spans="1:9" ht="13" x14ac:dyDescent="0.25">
      <c r="A9" s="553" t="s">
        <v>181</v>
      </c>
      <c r="B9" s="553"/>
      <c r="C9" s="553"/>
      <c r="D9" s="553"/>
      <c r="E9" s="553"/>
      <c r="F9" s="553"/>
      <c r="G9" s="553"/>
      <c r="H9" s="553"/>
      <c r="I9" s="553"/>
    </row>
    <row r="10" spans="1:9" ht="13" x14ac:dyDescent="0.25">
      <c r="A10" s="277"/>
      <c r="B10" s="281"/>
      <c r="C10" s="281"/>
      <c r="D10" s="281"/>
      <c r="E10" s="281"/>
      <c r="F10" s="281"/>
      <c r="G10" s="281"/>
      <c r="H10" s="281"/>
      <c r="I10" s="281"/>
    </row>
    <row r="11" spans="1:9" ht="14" x14ac:dyDescent="0.25">
      <c r="A11" s="554" t="s">
        <v>172</v>
      </c>
      <c r="B11" s="554"/>
      <c r="C11" s="554"/>
      <c r="D11" s="554"/>
      <c r="E11" s="554"/>
      <c r="F11" s="554"/>
      <c r="G11" s="554"/>
      <c r="H11" s="554"/>
      <c r="I11" s="554"/>
    </row>
    <row r="12" spans="1:9" ht="13" x14ac:dyDescent="0.25">
      <c r="A12" s="271" t="s">
        <v>15</v>
      </c>
      <c r="B12" s="553" t="s">
        <v>171</v>
      </c>
      <c r="C12" s="553"/>
      <c r="D12" s="553"/>
      <c r="E12" s="553"/>
      <c r="F12" s="553"/>
      <c r="G12" s="553"/>
      <c r="H12" s="555">
        <v>41011</v>
      </c>
      <c r="I12" s="555"/>
    </row>
    <row r="13" spans="1:9" ht="13" x14ac:dyDescent="0.25">
      <c r="A13" s="271" t="s">
        <v>13</v>
      </c>
      <c r="B13" s="553" t="s">
        <v>169</v>
      </c>
      <c r="C13" s="553"/>
      <c r="D13" s="553"/>
      <c r="E13" s="553"/>
      <c r="F13" s="553"/>
      <c r="G13" s="553"/>
      <c r="H13" s="556" t="s">
        <v>341</v>
      </c>
      <c r="I13" s="556"/>
    </row>
    <row r="14" spans="1:9" ht="13" x14ac:dyDescent="0.25">
      <c r="A14" s="271" t="s">
        <v>12</v>
      </c>
      <c r="B14" s="553" t="s">
        <v>167</v>
      </c>
      <c r="C14" s="553"/>
      <c r="D14" s="553"/>
      <c r="E14" s="553"/>
      <c r="F14" s="553"/>
      <c r="G14" s="553"/>
      <c r="H14" s="556" t="s">
        <v>337</v>
      </c>
      <c r="I14" s="556"/>
    </row>
    <row r="15" spans="1:9" ht="13" x14ac:dyDescent="0.25">
      <c r="A15" s="271" t="s">
        <v>35</v>
      </c>
      <c r="B15" s="553" t="s">
        <v>165</v>
      </c>
      <c r="C15" s="553"/>
      <c r="D15" s="553"/>
      <c r="E15" s="553"/>
      <c r="F15" s="553"/>
      <c r="G15" s="553"/>
      <c r="H15" s="556"/>
      <c r="I15" s="556"/>
    </row>
    <row r="16" spans="1:9" ht="13" x14ac:dyDescent="0.25">
      <c r="A16" s="560"/>
      <c r="B16" s="560"/>
      <c r="C16" s="560"/>
      <c r="D16" s="560"/>
      <c r="E16" s="560"/>
      <c r="F16" s="560"/>
      <c r="G16" s="560"/>
      <c r="H16" s="560"/>
      <c r="I16" s="560"/>
    </row>
    <row r="17" spans="1:9" ht="14" x14ac:dyDescent="0.25">
      <c r="A17" s="554" t="s">
        <v>164</v>
      </c>
      <c r="B17" s="554"/>
      <c r="C17" s="554"/>
      <c r="D17" s="554"/>
      <c r="E17" s="554"/>
      <c r="F17" s="554"/>
      <c r="G17" s="554"/>
      <c r="H17" s="554"/>
      <c r="I17" s="554"/>
    </row>
    <row r="18" spans="1:9" ht="14" x14ac:dyDescent="0.25">
      <c r="A18" s="554" t="s">
        <v>163</v>
      </c>
      <c r="B18" s="554"/>
      <c r="C18" s="554"/>
      <c r="D18" s="554"/>
      <c r="E18" s="554"/>
      <c r="F18" s="554"/>
      <c r="G18" s="554"/>
      <c r="H18" s="554"/>
      <c r="I18" s="554"/>
    </row>
    <row r="19" spans="1:9" ht="13" x14ac:dyDescent="0.25">
      <c r="A19" s="271">
        <v>1</v>
      </c>
      <c r="B19" s="553" t="s">
        <v>162</v>
      </c>
      <c r="C19" s="553"/>
      <c r="D19" s="553"/>
      <c r="E19" s="553"/>
      <c r="F19" s="553"/>
      <c r="G19" s="553"/>
      <c r="H19" s="565" t="s">
        <v>185</v>
      </c>
      <c r="I19" s="565"/>
    </row>
    <row r="20" spans="1:9" ht="13" x14ac:dyDescent="0.25">
      <c r="A20" s="271">
        <v>2</v>
      </c>
      <c r="B20" s="553" t="s">
        <v>161</v>
      </c>
      <c r="C20" s="553"/>
      <c r="D20" s="553"/>
      <c r="E20" s="553"/>
      <c r="F20" s="553"/>
      <c r="G20" s="553"/>
      <c r="H20" s="565">
        <v>773.2</v>
      </c>
      <c r="I20" s="565"/>
    </row>
    <row r="21" spans="1:9" ht="14" x14ac:dyDescent="0.25">
      <c r="A21" s="271">
        <v>3</v>
      </c>
      <c r="B21" s="553" t="s">
        <v>160</v>
      </c>
      <c r="C21" s="553"/>
      <c r="D21" s="553"/>
      <c r="E21" s="553"/>
      <c r="F21" s="553"/>
      <c r="G21" s="553"/>
      <c r="H21" s="561" t="s">
        <v>185</v>
      </c>
      <c r="I21" s="561"/>
    </row>
    <row r="22" spans="1:9" ht="13" x14ac:dyDescent="0.25">
      <c r="A22" s="271">
        <v>4</v>
      </c>
      <c r="B22" s="553" t="s">
        <v>159</v>
      </c>
      <c r="C22" s="553"/>
      <c r="D22" s="553"/>
      <c r="E22" s="553"/>
      <c r="F22" s="553"/>
      <c r="G22" s="553"/>
      <c r="H22" s="562" t="s">
        <v>338</v>
      </c>
      <c r="I22" s="562"/>
    </row>
    <row r="23" spans="1:9" x14ac:dyDescent="0.25">
      <c r="A23" s="563"/>
      <c r="B23" s="563"/>
      <c r="C23" s="563"/>
      <c r="D23" s="563"/>
      <c r="E23" s="563"/>
      <c r="F23" s="563"/>
      <c r="G23" s="563"/>
      <c r="H23" s="563"/>
      <c r="I23" s="563"/>
    </row>
    <row r="24" spans="1:9" x14ac:dyDescent="0.25">
      <c r="A24" s="564" t="s">
        <v>157</v>
      </c>
      <c r="B24" s="564"/>
      <c r="C24" s="564"/>
      <c r="D24" s="564"/>
      <c r="E24" s="564"/>
      <c r="F24" s="564"/>
      <c r="G24" s="564"/>
      <c r="H24" s="564"/>
      <c r="I24" s="564"/>
    </row>
    <row r="25" spans="1:9" ht="13" x14ac:dyDescent="0.3">
      <c r="A25" s="567"/>
      <c r="B25" s="567"/>
      <c r="C25" s="567"/>
      <c r="D25" s="567"/>
      <c r="E25" s="567"/>
      <c r="F25" s="567"/>
      <c r="G25" s="567"/>
      <c r="H25" s="567"/>
      <c r="I25" s="567"/>
    </row>
    <row r="26" spans="1:9" ht="13" x14ac:dyDescent="0.25">
      <c r="A26" s="568" t="s">
        <v>156</v>
      </c>
      <c r="B26" s="568"/>
      <c r="C26" s="568"/>
      <c r="D26" s="568"/>
      <c r="E26" s="568"/>
      <c r="F26" s="568"/>
      <c r="G26" s="568"/>
      <c r="H26" s="568"/>
      <c r="I26" s="568"/>
    </row>
    <row r="27" spans="1:9" ht="14" x14ac:dyDescent="0.25">
      <c r="A27" s="63">
        <v>1</v>
      </c>
      <c r="B27" s="569" t="s">
        <v>155</v>
      </c>
      <c r="C27" s="569"/>
      <c r="D27" s="569"/>
      <c r="E27" s="569"/>
      <c r="F27" s="569"/>
      <c r="G27" s="569"/>
      <c r="H27" s="64" t="s">
        <v>62</v>
      </c>
      <c r="I27" s="63" t="s">
        <v>154</v>
      </c>
    </row>
    <row r="28" spans="1:9" ht="13" x14ac:dyDescent="0.25">
      <c r="A28" s="271" t="s">
        <v>15</v>
      </c>
      <c r="B28" s="553" t="s">
        <v>186</v>
      </c>
      <c r="C28" s="553"/>
      <c r="D28" s="553"/>
      <c r="E28" s="553"/>
      <c r="F28" s="553"/>
      <c r="G28" s="553"/>
      <c r="H28" s="553"/>
      <c r="I28" s="60">
        <v>773.2</v>
      </c>
    </row>
    <row r="29" spans="1:9" ht="13" x14ac:dyDescent="0.25">
      <c r="A29" s="271" t="s">
        <v>13</v>
      </c>
      <c r="B29" s="570" t="s">
        <v>232</v>
      </c>
      <c r="C29" s="570"/>
      <c r="D29" s="570"/>
      <c r="E29" s="570"/>
      <c r="F29" s="570"/>
      <c r="G29" s="570"/>
      <c r="H29" s="30"/>
      <c r="I29" s="60"/>
    </row>
    <row r="30" spans="1:9" ht="13" x14ac:dyDescent="0.25">
      <c r="A30" s="271" t="s">
        <v>12</v>
      </c>
      <c r="B30" s="571" t="s">
        <v>202</v>
      </c>
      <c r="C30" s="571"/>
      <c r="D30" s="571"/>
      <c r="E30" s="571"/>
      <c r="F30" s="571"/>
      <c r="G30" s="571"/>
      <c r="H30" s="61"/>
      <c r="I30" s="60"/>
    </row>
    <row r="31" spans="1:9" ht="13" x14ac:dyDescent="0.25">
      <c r="A31" s="271" t="s">
        <v>35</v>
      </c>
      <c r="B31" s="553" t="s">
        <v>150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271" t="s">
        <v>32</v>
      </c>
      <c r="B32" s="553" t="s">
        <v>149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271" t="s">
        <v>81</v>
      </c>
      <c r="B33" s="553" t="s">
        <v>148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271" t="s">
        <v>79</v>
      </c>
      <c r="B34" s="553" t="s">
        <v>147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271" t="s">
        <v>114</v>
      </c>
      <c r="B35" s="553" t="s">
        <v>145</v>
      </c>
      <c r="C35" s="553"/>
      <c r="D35" s="553"/>
      <c r="E35" s="553"/>
      <c r="F35" s="553"/>
      <c r="G35" s="553"/>
      <c r="H35" s="553"/>
      <c r="I35" s="60"/>
    </row>
    <row r="36" spans="1:9" ht="14" x14ac:dyDescent="0.25">
      <c r="A36" s="566" t="s">
        <v>144</v>
      </c>
      <c r="B36" s="566"/>
      <c r="C36" s="566"/>
      <c r="D36" s="566"/>
      <c r="E36" s="566"/>
      <c r="F36" s="566"/>
      <c r="G36" s="566"/>
      <c r="H36" s="566"/>
      <c r="I36" s="59">
        <f>SUM(I28:I35)</f>
        <v>773.2</v>
      </c>
    </row>
    <row r="37" spans="1:9" ht="13" x14ac:dyDescent="0.25">
      <c r="A37" s="560" t="s">
        <v>143</v>
      </c>
      <c r="B37" s="560"/>
      <c r="C37" s="560"/>
      <c r="D37" s="560"/>
      <c r="E37" s="560"/>
      <c r="F37" s="560"/>
      <c r="G37" s="560"/>
      <c r="H37" s="560"/>
      <c r="I37" s="560"/>
    </row>
    <row r="38" spans="1:9" ht="14" x14ac:dyDescent="0.25">
      <c r="A38" s="279">
        <v>2</v>
      </c>
      <c r="B38" s="554" t="s">
        <v>142</v>
      </c>
      <c r="C38" s="554"/>
      <c r="D38" s="554"/>
      <c r="E38" s="554"/>
      <c r="F38" s="554"/>
      <c r="G38" s="554"/>
      <c r="H38" s="554"/>
      <c r="I38" s="280" t="s">
        <v>16</v>
      </c>
    </row>
    <row r="39" spans="1:9" ht="13" x14ac:dyDescent="0.25">
      <c r="A39" s="272" t="s">
        <v>15</v>
      </c>
      <c r="B39" s="573"/>
      <c r="C39" s="573"/>
      <c r="D39" s="573"/>
      <c r="E39" s="573"/>
      <c r="F39" s="573"/>
      <c r="G39" s="573"/>
      <c r="H39" s="573"/>
      <c r="I39" s="25">
        <v>70.209999999999994</v>
      </c>
    </row>
    <row r="40" spans="1:9" ht="13" x14ac:dyDescent="0.25">
      <c r="A40" s="272"/>
      <c r="B40" s="572" t="s">
        <v>140</v>
      </c>
      <c r="C40" s="572"/>
      <c r="D40" s="572"/>
      <c r="E40" s="572"/>
      <c r="F40" s="572"/>
      <c r="G40" s="572"/>
      <c r="H40" s="57">
        <v>2.65</v>
      </c>
      <c r="I40" s="28" t="s">
        <v>49</v>
      </c>
    </row>
    <row r="41" spans="1:9" ht="13" x14ac:dyDescent="0.25">
      <c r="A41" s="272"/>
      <c r="B41" s="576" t="s">
        <v>336</v>
      </c>
      <c r="C41" s="576"/>
      <c r="D41" s="576"/>
      <c r="E41" s="576"/>
      <c r="F41" s="576"/>
      <c r="G41" s="576"/>
      <c r="H41" s="58"/>
      <c r="I41" s="28"/>
    </row>
    <row r="42" spans="1:9" ht="13" x14ac:dyDescent="0.25">
      <c r="A42" s="272" t="s">
        <v>13</v>
      </c>
      <c r="B42" s="573" t="s">
        <v>188</v>
      </c>
      <c r="C42" s="573"/>
      <c r="D42" s="573"/>
      <c r="E42" s="573"/>
      <c r="F42" s="573"/>
      <c r="G42" s="573"/>
      <c r="H42" s="573"/>
      <c r="I42" s="25">
        <v>115.72</v>
      </c>
    </row>
    <row r="43" spans="1:9" ht="13" x14ac:dyDescent="0.25">
      <c r="A43" s="272"/>
      <c r="B43" s="572" t="s">
        <v>256</v>
      </c>
      <c r="C43" s="572"/>
      <c r="D43" s="572"/>
      <c r="E43" s="572"/>
      <c r="F43" s="572"/>
      <c r="G43" s="572"/>
      <c r="H43" s="57">
        <v>5.39</v>
      </c>
      <c r="I43" s="28" t="s">
        <v>49</v>
      </c>
    </row>
    <row r="44" spans="1:9" ht="13" x14ac:dyDescent="0.25">
      <c r="A44" s="272" t="s">
        <v>12</v>
      </c>
      <c r="B44" s="573" t="s">
        <v>136</v>
      </c>
      <c r="C44" s="573"/>
      <c r="D44" s="573"/>
      <c r="E44" s="573"/>
      <c r="F44" s="573"/>
      <c r="G44" s="573"/>
      <c r="H44" s="573"/>
      <c r="I44" s="25">
        <v>5.93</v>
      </c>
    </row>
    <row r="45" spans="1:9" ht="13" x14ac:dyDescent="0.25">
      <c r="A45" s="272" t="s">
        <v>35</v>
      </c>
      <c r="B45" s="574" t="s">
        <v>271</v>
      </c>
      <c r="C45" s="574"/>
      <c r="D45" s="574"/>
      <c r="E45" s="574"/>
      <c r="F45" s="574"/>
      <c r="G45" s="574"/>
      <c r="H45" s="574"/>
      <c r="I45" s="20">
        <v>68.430000000000007</v>
      </c>
    </row>
    <row r="46" spans="1:9" ht="13" x14ac:dyDescent="0.25">
      <c r="A46" s="272" t="s">
        <v>32</v>
      </c>
      <c r="B46" s="574" t="s">
        <v>270</v>
      </c>
      <c r="C46" s="574"/>
      <c r="D46" s="574"/>
      <c r="E46" s="574"/>
      <c r="F46" s="574"/>
      <c r="G46" s="574"/>
      <c r="H46" s="574"/>
      <c r="I46" s="25">
        <v>3</v>
      </c>
    </row>
    <row r="47" spans="1:9" ht="13" x14ac:dyDescent="0.25">
      <c r="A47" s="272" t="s">
        <v>81</v>
      </c>
      <c r="B47" s="574" t="s">
        <v>261</v>
      </c>
      <c r="C47" s="574"/>
      <c r="D47" s="574"/>
      <c r="E47" s="574"/>
      <c r="F47" s="574"/>
      <c r="G47" s="574"/>
      <c r="H47" s="574"/>
      <c r="I47" s="20">
        <v>10</v>
      </c>
    </row>
    <row r="48" spans="1:9" ht="13" x14ac:dyDescent="0.25">
      <c r="A48" s="283"/>
      <c r="B48" s="575" t="s">
        <v>133</v>
      </c>
      <c r="C48" s="575"/>
      <c r="D48" s="575"/>
      <c r="E48" s="575"/>
      <c r="F48" s="575"/>
      <c r="G48" s="575"/>
      <c r="H48" s="575"/>
      <c r="I48" s="25">
        <f>SUM(I39:I47)</f>
        <v>273.29000000000002</v>
      </c>
    </row>
    <row r="49" spans="1:9" ht="13" x14ac:dyDescent="0.25">
      <c r="A49" s="560"/>
      <c r="B49" s="560"/>
      <c r="C49" s="560"/>
      <c r="D49" s="560"/>
      <c r="E49" s="560"/>
      <c r="F49" s="560"/>
      <c r="G49" s="560"/>
      <c r="H49" s="560"/>
      <c r="I49" s="560"/>
    </row>
    <row r="50" spans="1:9" ht="13" x14ac:dyDescent="0.25">
      <c r="A50" s="580" t="s">
        <v>132</v>
      </c>
      <c r="B50" s="580"/>
      <c r="C50" s="580"/>
      <c r="D50" s="580"/>
      <c r="E50" s="580"/>
      <c r="F50" s="580"/>
      <c r="G50" s="580"/>
      <c r="H50" s="580"/>
      <c r="I50" s="580"/>
    </row>
    <row r="51" spans="1:9" ht="13" x14ac:dyDescent="0.25">
      <c r="A51" s="580"/>
      <c r="B51" s="580"/>
      <c r="C51" s="580"/>
      <c r="D51" s="580"/>
      <c r="E51" s="580"/>
      <c r="F51" s="580"/>
      <c r="G51" s="580"/>
      <c r="H51" s="580"/>
      <c r="I51" s="580"/>
    </row>
    <row r="52" spans="1:9" ht="13" x14ac:dyDescent="0.25">
      <c r="A52" s="580" t="s">
        <v>131</v>
      </c>
      <c r="B52" s="580"/>
      <c r="C52" s="580"/>
      <c r="D52" s="580"/>
      <c r="E52" s="580"/>
      <c r="F52" s="580"/>
      <c r="G52" s="580"/>
      <c r="H52" s="580"/>
      <c r="I52" s="580"/>
    </row>
    <row r="53" spans="1:9" ht="14" x14ac:dyDescent="0.25">
      <c r="A53" s="279">
        <v>3</v>
      </c>
      <c r="B53" s="554" t="s">
        <v>130</v>
      </c>
      <c r="C53" s="554"/>
      <c r="D53" s="554"/>
      <c r="E53" s="554"/>
      <c r="F53" s="554"/>
      <c r="G53" s="554"/>
      <c r="H53" s="554"/>
      <c r="I53" s="279" t="s">
        <v>16</v>
      </c>
    </row>
    <row r="54" spans="1:9" ht="13" x14ac:dyDescent="0.25">
      <c r="A54" s="272" t="s">
        <v>15</v>
      </c>
      <c r="B54" s="553" t="s">
        <v>129</v>
      </c>
      <c r="C54" s="553"/>
      <c r="D54" s="553"/>
      <c r="E54" s="553"/>
      <c r="F54" s="553"/>
      <c r="G54" s="553"/>
      <c r="H54" s="553"/>
      <c r="I54" s="25">
        <v>30</v>
      </c>
    </row>
    <row r="55" spans="1:9" ht="13" x14ac:dyDescent="0.25">
      <c r="A55" s="272" t="s">
        <v>13</v>
      </c>
      <c r="B55" s="553" t="s">
        <v>128</v>
      </c>
      <c r="C55" s="553"/>
      <c r="D55" s="553"/>
      <c r="E55" s="553"/>
      <c r="F55" s="553"/>
      <c r="G55" s="553"/>
      <c r="H55" s="553"/>
      <c r="I55" s="20"/>
    </row>
    <row r="56" spans="1:9" ht="13" x14ac:dyDescent="0.25">
      <c r="A56" s="272" t="s">
        <v>12</v>
      </c>
      <c r="B56" s="577" t="s">
        <v>127</v>
      </c>
      <c r="C56" s="577"/>
      <c r="D56" s="577"/>
      <c r="E56" s="577"/>
      <c r="F56" s="577"/>
      <c r="G56" s="577"/>
      <c r="H56" s="577"/>
      <c r="I56" s="20"/>
    </row>
    <row r="57" spans="1:9" ht="13" x14ac:dyDescent="0.25">
      <c r="A57" s="272" t="s">
        <v>35</v>
      </c>
      <c r="B57" s="553" t="s">
        <v>65</v>
      </c>
      <c r="C57" s="553"/>
      <c r="D57" s="553"/>
      <c r="E57" s="553"/>
      <c r="F57" s="553"/>
      <c r="G57" s="553"/>
      <c r="H57" s="553"/>
      <c r="I57" s="20">
        <v>0</v>
      </c>
    </row>
    <row r="58" spans="1:9" ht="13" x14ac:dyDescent="0.25">
      <c r="A58" s="578" t="s">
        <v>125</v>
      </c>
      <c r="B58" s="578"/>
      <c r="C58" s="578"/>
      <c r="D58" s="578"/>
      <c r="E58" s="578"/>
      <c r="F58" s="578"/>
      <c r="G58" s="578"/>
      <c r="H58" s="578"/>
      <c r="I58" s="20">
        <f>SUM(I54:I57)</f>
        <v>30</v>
      </c>
    </row>
    <row r="59" spans="1:9" ht="18" x14ac:dyDescent="0.25">
      <c r="A59" s="579"/>
      <c r="B59" s="579"/>
      <c r="C59" s="579"/>
      <c r="D59" s="579"/>
      <c r="E59" s="579"/>
      <c r="F59" s="579"/>
      <c r="G59" s="579"/>
      <c r="H59" s="579"/>
      <c r="I59" s="579"/>
    </row>
    <row r="60" spans="1:9" x14ac:dyDescent="0.25">
      <c r="A60" s="564" t="s">
        <v>124</v>
      </c>
      <c r="B60" s="564"/>
      <c r="C60" s="564"/>
      <c r="D60" s="564"/>
      <c r="E60" s="564"/>
      <c r="F60" s="564"/>
      <c r="G60" s="564"/>
      <c r="H60" s="564"/>
      <c r="I60" s="564"/>
    </row>
    <row r="61" spans="1:9" ht="18" x14ac:dyDescent="0.25">
      <c r="A61" s="55"/>
      <c r="B61" s="54"/>
      <c r="C61" s="54"/>
      <c r="D61" s="54"/>
      <c r="E61" s="54"/>
      <c r="F61" s="54"/>
      <c r="G61" s="54"/>
      <c r="H61" s="54"/>
      <c r="I61" s="53"/>
    </row>
    <row r="62" spans="1:9" ht="13" x14ac:dyDescent="0.25">
      <c r="A62" s="568" t="s">
        <v>123</v>
      </c>
      <c r="B62" s="568"/>
      <c r="C62" s="568"/>
      <c r="D62" s="568"/>
      <c r="E62" s="568"/>
      <c r="F62" s="568"/>
      <c r="G62" s="568"/>
      <c r="H62" s="568"/>
      <c r="I62" s="568"/>
    </row>
    <row r="63" spans="1:9" ht="14" x14ac:dyDescent="0.25">
      <c r="A63" s="52" t="s">
        <v>76</v>
      </c>
      <c r="B63" s="554" t="s">
        <v>122</v>
      </c>
      <c r="C63" s="554"/>
      <c r="D63" s="554"/>
      <c r="E63" s="554"/>
      <c r="F63" s="554"/>
      <c r="G63" s="554"/>
      <c r="H63" s="280" t="s">
        <v>62</v>
      </c>
      <c r="I63" s="280" t="s">
        <v>16</v>
      </c>
    </row>
    <row r="64" spans="1:9" ht="13" x14ac:dyDescent="0.25">
      <c r="A64" s="50" t="s">
        <v>15</v>
      </c>
      <c r="B64" s="553" t="s">
        <v>121</v>
      </c>
      <c r="C64" s="553"/>
      <c r="D64" s="553"/>
      <c r="E64" s="553"/>
      <c r="F64" s="553"/>
      <c r="G64" s="553"/>
      <c r="H64" s="32">
        <v>0.2</v>
      </c>
      <c r="I64" s="49">
        <f>I36*20%</f>
        <v>154.64000000000001</v>
      </c>
    </row>
    <row r="65" spans="1:9" ht="13" x14ac:dyDescent="0.25">
      <c r="A65" s="50" t="s">
        <v>13</v>
      </c>
      <c r="B65" s="553" t="s">
        <v>120</v>
      </c>
      <c r="C65" s="553"/>
      <c r="D65" s="553"/>
      <c r="E65" s="553"/>
      <c r="F65" s="553"/>
      <c r="G65" s="553"/>
      <c r="H65" s="32">
        <v>1.4999999999999999E-2</v>
      </c>
      <c r="I65" s="49">
        <f>I36*1.5%</f>
        <v>11.598000000000001</v>
      </c>
    </row>
    <row r="66" spans="1:9" ht="13" x14ac:dyDescent="0.25">
      <c r="A66" s="50" t="s">
        <v>12</v>
      </c>
      <c r="B66" s="553" t="s">
        <v>119</v>
      </c>
      <c r="C66" s="553"/>
      <c r="D66" s="553"/>
      <c r="E66" s="553"/>
      <c r="F66" s="553"/>
      <c r="G66" s="553"/>
      <c r="H66" s="32">
        <v>0.01</v>
      </c>
      <c r="I66" s="49">
        <f>I36*1%</f>
        <v>7.7320000000000002</v>
      </c>
    </row>
    <row r="67" spans="1:9" ht="13" x14ac:dyDescent="0.25">
      <c r="A67" s="50" t="s">
        <v>35</v>
      </c>
      <c r="B67" s="553" t="s">
        <v>118</v>
      </c>
      <c r="C67" s="553"/>
      <c r="D67" s="553"/>
      <c r="E67" s="553"/>
      <c r="F67" s="553"/>
      <c r="G67" s="553"/>
      <c r="H67" s="32">
        <v>2E-3</v>
      </c>
      <c r="I67" s="49">
        <f>I36*0.2%</f>
        <v>1.5464000000000002</v>
      </c>
    </row>
    <row r="68" spans="1:9" ht="13" x14ac:dyDescent="0.25">
      <c r="A68" s="50" t="s">
        <v>32</v>
      </c>
      <c r="B68" s="553" t="s">
        <v>117</v>
      </c>
      <c r="C68" s="553"/>
      <c r="D68" s="553"/>
      <c r="E68" s="553"/>
      <c r="F68" s="553"/>
      <c r="G68" s="553"/>
      <c r="H68" s="32">
        <v>2.5000000000000001E-2</v>
      </c>
      <c r="I68" s="49">
        <f>I36*2.5%</f>
        <v>19.330000000000002</v>
      </c>
    </row>
    <row r="69" spans="1:9" ht="13" x14ac:dyDescent="0.25">
      <c r="A69" s="50" t="s">
        <v>81</v>
      </c>
      <c r="B69" s="553" t="s">
        <v>116</v>
      </c>
      <c r="C69" s="553"/>
      <c r="D69" s="553"/>
      <c r="E69" s="553"/>
      <c r="F69" s="553"/>
      <c r="G69" s="553"/>
      <c r="H69" s="32">
        <v>0.08</v>
      </c>
      <c r="I69" s="49">
        <f>I36*8%</f>
        <v>61.856000000000002</v>
      </c>
    </row>
    <row r="70" spans="1:9" ht="13" x14ac:dyDescent="0.25">
      <c r="A70" s="50" t="s">
        <v>79</v>
      </c>
      <c r="B70" s="553" t="s">
        <v>115</v>
      </c>
      <c r="C70" s="553"/>
      <c r="D70" s="553"/>
      <c r="E70" s="553"/>
      <c r="F70" s="553"/>
      <c r="G70" s="553"/>
      <c r="H70" s="32">
        <v>0.03</v>
      </c>
      <c r="I70" s="49">
        <f>I36*3%</f>
        <v>23.196000000000002</v>
      </c>
    </row>
    <row r="71" spans="1:9" ht="13" x14ac:dyDescent="0.25">
      <c r="A71" s="50" t="s">
        <v>114</v>
      </c>
      <c r="B71" s="553" t="s">
        <v>113</v>
      </c>
      <c r="C71" s="553"/>
      <c r="D71" s="553"/>
      <c r="E71" s="553"/>
      <c r="F71" s="553"/>
      <c r="G71" s="553"/>
      <c r="H71" s="32">
        <v>6.0000000000000001E-3</v>
      </c>
      <c r="I71" s="49">
        <f>I36*0.6%</f>
        <v>4.6392000000000007</v>
      </c>
    </row>
    <row r="72" spans="1:9" ht="13" x14ac:dyDescent="0.25">
      <c r="A72" s="578" t="s">
        <v>47</v>
      </c>
      <c r="B72" s="578"/>
      <c r="C72" s="578"/>
      <c r="D72" s="578"/>
      <c r="E72" s="578"/>
      <c r="F72" s="578"/>
      <c r="G72" s="578"/>
      <c r="H72" s="32">
        <f>SUM(H64:H71)</f>
        <v>0.3680000000000001</v>
      </c>
      <c r="I72" s="25">
        <f>SUM(I64:I71)</f>
        <v>284.53760000000011</v>
      </c>
    </row>
    <row r="73" spans="1:9" ht="13" x14ac:dyDescent="0.25">
      <c r="A73" s="282"/>
      <c r="B73" s="47"/>
      <c r="C73" s="47"/>
      <c r="D73" s="47"/>
      <c r="E73" s="47"/>
      <c r="F73" s="47"/>
      <c r="G73" s="47"/>
      <c r="H73" s="46"/>
      <c r="I73" s="45"/>
    </row>
    <row r="74" spans="1:9" ht="13" x14ac:dyDescent="0.25">
      <c r="A74" s="553" t="s">
        <v>112</v>
      </c>
      <c r="B74" s="553"/>
      <c r="C74" s="553"/>
      <c r="D74" s="553"/>
      <c r="E74" s="553"/>
      <c r="F74" s="553"/>
      <c r="G74" s="553"/>
      <c r="H74" s="553"/>
      <c r="I74" s="553"/>
    </row>
    <row r="75" spans="1:9" ht="13" x14ac:dyDescent="0.25">
      <c r="A75" s="560"/>
      <c r="B75" s="560"/>
      <c r="C75" s="560"/>
      <c r="D75" s="560"/>
      <c r="E75" s="560"/>
      <c r="F75" s="560"/>
      <c r="G75" s="560"/>
      <c r="H75" s="560"/>
      <c r="I75" s="560"/>
    </row>
    <row r="76" spans="1:9" ht="14" x14ac:dyDescent="0.25">
      <c r="A76" s="554" t="s">
        <v>111</v>
      </c>
      <c r="B76" s="554"/>
      <c r="C76" s="554"/>
      <c r="D76" s="554"/>
      <c r="E76" s="554"/>
      <c r="F76" s="554"/>
      <c r="G76" s="554"/>
      <c r="H76" s="554"/>
      <c r="I76" s="554"/>
    </row>
    <row r="77" spans="1:9" ht="14" x14ac:dyDescent="0.25">
      <c r="A77" s="279" t="s">
        <v>74</v>
      </c>
      <c r="B77" s="554" t="s">
        <v>110</v>
      </c>
      <c r="C77" s="554"/>
      <c r="D77" s="554"/>
      <c r="E77" s="554"/>
      <c r="F77" s="554"/>
      <c r="G77" s="554"/>
      <c r="H77" s="554"/>
      <c r="I77" s="279" t="s">
        <v>16</v>
      </c>
    </row>
    <row r="78" spans="1:9" ht="13" x14ac:dyDescent="0.25">
      <c r="A78" s="272" t="s">
        <v>15</v>
      </c>
      <c r="B78" s="553" t="s">
        <v>109</v>
      </c>
      <c r="C78" s="553"/>
      <c r="D78" s="553"/>
      <c r="E78" s="553"/>
      <c r="F78" s="553"/>
      <c r="G78" s="553"/>
      <c r="H78" s="553"/>
      <c r="I78" s="25">
        <f>I36*8.33%</f>
        <v>64.407560000000004</v>
      </c>
    </row>
    <row r="79" spans="1:9" ht="13" x14ac:dyDescent="0.25">
      <c r="A79" s="272" t="s">
        <v>13</v>
      </c>
      <c r="B79" s="553" t="s">
        <v>108</v>
      </c>
      <c r="C79" s="553"/>
      <c r="D79" s="553"/>
      <c r="E79" s="553"/>
      <c r="F79" s="553"/>
      <c r="G79" s="553"/>
      <c r="H79" s="553"/>
      <c r="I79" s="44">
        <f>I36*2.78%</f>
        <v>21.494959999999999</v>
      </c>
    </row>
    <row r="80" spans="1:9" ht="13" x14ac:dyDescent="0.25">
      <c r="A80" s="578" t="s">
        <v>80</v>
      </c>
      <c r="B80" s="578"/>
      <c r="C80" s="578"/>
      <c r="D80" s="578"/>
      <c r="E80" s="578"/>
      <c r="F80" s="578"/>
      <c r="G80" s="578"/>
      <c r="H80" s="578"/>
      <c r="I80" s="44">
        <f>SUM(I78:I79)</f>
        <v>85.90252000000001</v>
      </c>
    </row>
    <row r="81" spans="1:9" ht="13" x14ac:dyDescent="0.25">
      <c r="A81" s="272" t="s">
        <v>12</v>
      </c>
      <c r="B81" s="553" t="s">
        <v>107</v>
      </c>
      <c r="C81" s="553"/>
      <c r="D81" s="553"/>
      <c r="E81" s="553"/>
      <c r="F81" s="553"/>
      <c r="G81" s="553"/>
      <c r="H81" s="553"/>
      <c r="I81" s="278">
        <f>ROUND(H72*I80,2)</f>
        <v>31.61</v>
      </c>
    </row>
    <row r="82" spans="1:9" ht="13" x14ac:dyDescent="0.25">
      <c r="A82" s="578" t="s">
        <v>47</v>
      </c>
      <c r="B82" s="578"/>
      <c r="C82" s="578"/>
      <c r="D82" s="578"/>
      <c r="E82" s="578"/>
      <c r="F82" s="578"/>
      <c r="G82" s="578"/>
      <c r="H82" s="578"/>
      <c r="I82" s="44">
        <f>SUM(I80:I81)</f>
        <v>117.51252000000001</v>
      </c>
    </row>
    <row r="83" spans="1:9" ht="13" x14ac:dyDescent="0.25">
      <c r="A83" s="580"/>
      <c r="B83" s="580"/>
      <c r="C83" s="580"/>
      <c r="D83" s="580"/>
      <c r="E83" s="580"/>
      <c r="F83" s="580"/>
      <c r="G83" s="580"/>
      <c r="H83" s="580"/>
      <c r="I83" s="580"/>
    </row>
    <row r="84" spans="1:9" ht="14" x14ac:dyDescent="0.25">
      <c r="A84" s="554" t="s">
        <v>106</v>
      </c>
      <c r="B84" s="554"/>
      <c r="C84" s="554"/>
      <c r="D84" s="554"/>
      <c r="E84" s="554"/>
      <c r="F84" s="554"/>
      <c r="G84" s="554"/>
      <c r="H84" s="554"/>
      <c r="I84" s="554"/>
    </row>
    <row r="85" spans="1:9" ht="14" x14ac:dyDescent="0.25">
      <c r="A85" s="279" t="s">
        <v>72</v>
      </c>
      <c r="B85" s="581" t="s">
        <v>105</v>
      </c>
      <c r="C85" s="581"/>
      <c r="D85" s="581"/>
      <c r="E85" s="581"/>
      <c r="F85" s="581"/>
      <c r="G85" s="581"/>
      <c r="H85" s="581"/>
      <c r="I85" s="279" t="s">
        <v>16</v>
      </c>
    </row>
    <row r="86" spans="1:9" ht="13" x14ac:dyDescent="0.25">
      <c r="A86" s="272" t="s">
        <v>15</v>
      </c>
      <c r="B86" s="553" t="s">
        <v>105</v>
      </c>
      <c r="C86" s="553"/>
      <c r="D86" s="553"/>
      <c r="E86" s="553"/>
      <c r="F86" s="553"/>
      <c r="G86" s="553"/>
      <c r="H86" s="553"/>
      <c r="I86" s="71">
        <f xml:space="preserve"> I36*0.07%</f>
        <v>0.54124000000000017</v>
      </c>
    </row>
    <row r="87" spans="1:9" ht="13" x14ac:dyDescent="0.25">
      <c r="A87" s="272" t="s">
        <v>13</v>
      </c>
      <c r="B87" s="553" t="s">
        <v>103</v>
      </c>
      <c r="C87" s="553"/>
      <c r="D87" s="553"/>
      <c r="E87" s="553"/>
      <c r="F87" s="553"/>
      <c r="G87" s="553"/>
      <c r="H87" s="553"/>
      <c r="I87" s="25">
        <f>ROUND(H72*I86,2)</f>
        <v>0.2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25">
        <f>SUM(I86:I87)</f>
        <v>0.74124000000000012</v>
      </c>
    </row>
    <row r="89" spans="1:9" ht="14" x14ac:dyDescent="0.25">
      <c r="A89" s="581" t="s">
        <v>102</v>
      </c>
      <c r="B89" s="581"/>
      <c r="C89" s="581"/>
      <c r="D89" s="581"/>
      <c r="E89" s="581"/>
      <c r="F89" s="581"/>
      <c r="G89" s="581"/>
      <c r="H89" s="581"/>
      <c r="I89" s="581"/>
    </row>
    <row r="90" spans="1:9" ht="14" x14ac:dyDescent="0.25">
      <c r="A90" s="279" t="s">
        <v>70</v>
      </c>
      <c r="B90" s="581" t="s">
        <v>101</v>
      </c>
      <c r="C90" s="581"/>
      <c r="D90" s="581"/>
      <c r="E90" s="581"/>
      <c r="F90" s="581"/>
      <c r="G90" s="581"/>
      <c r="H90" s="581"/>
      <c r="I90" s="279" t="s">
        <v>16</v>
      </c>
    </row>
    <row r="91" spans="1:9" ht="13" x14ac:dyDescent="0.25">
      <c r="A91" s="272" t="s">
        <v>15</v>
      </c>
      <c r="B91" s="577" t="s">
        <v>100</v>
      </c>
      <c r="C91" s="577"/>
      <c r="D91" s="577"/>
      <c r="E91" s="577"/>
      <c r="F91" s="577"/>
      <c r="G91" s="577"/>
      <c r="H91" s="577"/>
      <c r="I91" s="72">
        <f>I36*0.42%</f>
        <v>3.2474400000000001</v>
      </c>
    </row>
    <row r="92" spans="1:9" ht="13" x14ac:dyDescent="0.25">
      <c r="A92" s="272" t="s">
        <v>13</v>
      </c>
      <c r="B92" s="577" t="s">
        <v>99</v>
      </c>
      <c r="C92" s="577"/>
      <c r="D92" s="577"/>
      <c r="E92" s="577"/>
      <c r="F92" s="577"/>
      <c r="G92" s="577"/>
      <c r="H92" s="577"/>
      <c r="I92" s="25">
        <f>I36*0.03%</f>
        <v>0.23196</v>
      </c>
    </row>
    <row r="93" spans="1:9" ht="13" x14ac:dyDescent="0.25">
      <c r="A93" s="272" t="s">
        <v>98</v>
      </c>
      <c r="B93" s="577" t="s">
        <v>97</v>
      </c>
      <c r="C93" s="577"/>
      <c r="D93" s="577"/>
      <c r="E93" s="577"/>
      <c r="F93" s="577"/>
      <c r="G93" s="577"/>
      <c r="H93" s="577"/>
      <c r="I93" s="25">
        <f>ROUND((0.08*0.4*0.05)*I36,2)</f>
        <v>1.24</v>
      </c>
    </row>
    <row r="94" spans="1:9" ht="13" x14ac:dyDescent="0.25">
      <c r="A94" s="272" t="s">
        <v>96</v>
      </c>
      <c r="B94" s="553" t="s">
        <v>95</v>
      </c>
      <c r="C94" s="553"/>
      <c r="D94" s="553"/>
      <c r="E94" s="553"/>
      <c r="F94" s="553"/>
      <c r="G94" s="553"/>
      <c r="H94" s="553"/>
      <c r="I94" s="71">
        <f>ROUND((1*0.08*0.1*0.05)*I36,2)</f>
        <v>0.31</v>
      </c>
    </row>
    <row r="95" spans="1:9" ht="13" x14ac:dyDescent="0.25">
      <c r="A95" s="272" t="s">
        <v>35</v>
      </c>
      <c r="B95" s="553" t="s">
        <v>190</v>
      </c>
      <c r="C95" s="553"/>
      <c r="D95" s="553"/>
      <c r="E95" s="553"/>
      <c r="F95" s="553"/>
      <c r="G95" s="553"/>
      <c r="H95" s="553"/>
      <c r="I95" s="25">
        <f xml:space="preserve"> I36*1.94%</f>
        <v>15.000080000000001</v>
      </c>
    </row>
    <row r="96" spans="1:9" ht="13" x14ac:dyDescent="0.25">
      <c r="A96" s="272" t="s">
        <v>32</v>
      </c>
      <c r="B96" s="577" t="s">
        <v>93</v>
      </c>
      <c r="C96" s="577"/>
      <c r="D96" s="577"/>
      <c r="E96" s="577"/>
      <c r="F96" s="577"/>
      <c r="G96" s="577"/>
      <c r="H96" s="577"/>
      <c r="I96" s="25">
        <f>I95*36.8%</f>
        <v>5.5200294400000001</v>
      </c>
    </row>
    <row r="97" spans="1:9" ht="13" x14ac:dyDescent="0.25">
      <c r="A97" s="272" t="s">
        <v>92</v>
      </c>
      <c r="B97" s="577" t="s">
        <v>91</v>
      </c>
      <c r="C97" s="577"/>
      <c r="D97" s="577"/>
      <c r="E97" s="577"/>
      <c r="F97" s="577"/>
      <c r="G97" s="577"/>
      <c r="H97" s="577"/>
      <c r="I97" s="25">
        <f>ROUND(1*0.08*0.4*I36,2)</f>
        <v>24.74</v>
      </c>
    </row>
    <row r="98" spans="1:9" ht="13" x14ac:dyDescent="0.25">
      <c r="A98" s="272" t="s">
        <v>90</v>
      </c>
      <c r="B98" s="553" t="s">
        <v>89</v>
      </c>
      <c r="C98" s="553"/>
      <c r="D98" s="553"/>
      <c r="E98" s="553"/>
      <c r="F98" s="553"/>
      <c r="G98" s="553"/>
      <c r="H98" s="553"/>
      <c r="I98" s="25">
        <f>ROUND(1*0.08*0.1*I36,2)</f>
        <v>6.19</v>
      </c>
    </row>
    <row r="99" spans="1:9" ht="13" x14ac:dyDescent="0.25">
      <c r="A99" s="578" t="s">
        <v>47</v>
      </c>
      <c r="B99" s="578"/>
      <c r="C99" s="578"/>
      <c r="D99" s="578"/>
      <c r="E99" s="578"/>
      <c r="F99" s="578"/>
      <c r="G99" s="578"/>
      <c r="H99" s="578"/>
      <c r="I99" s="25">
        <f>SUM(I91:I98)</f>
        <v>56.479509440000001</v>
      </c>
    </row>
    <row r="100" spans="1:9" ht="14" x14ac:dyDescent="0.25">
      <c r="A100" s="554" t="s">
        <v>88</v>
      </c>
      <c r="B100" s="554"/>
      <c r="C100" s="554"/>
      <c r="D100" s="554"/>
      <c r="E100" s="554"/>
      <c r="F100" s="554"/>
      <c r="G100" s="554"/>
      <c r="H100" s="554"/>
      <c r="I100" s="554"/>
    </row>
    <row r="101" spans="1:9" ht="14" x14ac:dyDescent="0.3">
      <c r="A101" s="41" t="s">
        <v>68</v>
      </c>
      <c r="B101" s="581" t="s">
        <v>87</v>
      </c>
      <c r="C101" s="581"/>
      <c r="D101" s="581"/>
      <c r="E101" s="581"/>
      <c r="F101" s="581"/>
      <c r="G101" s="581"/>
      <c r="H101" s="581"/>
      <c r="I101" s="41" t="s">
        <v>16</v>
      </c>
    </row>
    <row r="102" spans="1:9" ht="13" x14ac:dyDescent="0.3">
      <c r="A102" s="270" t="s">
        <v>15</v>
      </c>
      <c r="B102" s="577" t="s">
        <v>86</v>
      </c>
      <c r="C102" s="577"/>
      <c r="D102" s="577"/>
      <c r="E102" s="577"/>
      <c r="F102" s="577"/>
      <c r="G102" s="577"/>
      <c r="H102" s="577"/>
      <c r="I102" s="25">
        <f>I36*8.33%</f>
        <v>64.407560000000004</v>
      </c>
    </row>
    <row r="103" spans="1:9" ht="13" x14ac:dyDescent="0.3">
      <c r="A103" s="270" t="s">
        <v>13</v>
      </c>
      <c r="B103" s="577" t="s">
        <v>191</v>
      </c>
      <c r="C103" s="577"/>
      <c r="D103" s="577"/>
      <c r="E103" s="577"/>
      <c r="F103" s="577"/>
      <c r="G103" s="577"/>
      <c r="H103" s="577"/>
      <c r="I103" s="40">
        <f>I36*1%</f>
        <v>7.7320000000000002</v>
      </c>
    </row>
    <row r="104" spans="1:9" ht="13" x14ac:dyDescent="0.3">
      <c r="A104" s="270" t="s">
        <v>12</v>
      </c>
      <c r="B104" s="577" t="s">
        <v>180</v>
      </c>
      <c r="C104" s="577"/>
      <c r="D104" s="577"/>
      <c r="E104" s="577"/>
      <c r="F104" s="577"/>
      <c r="G104" s="577"/>
      <c r="H104" s="577"/>
      <c r="I104" s="40">
        <f>I36*0.02%</f>
        <v>0.15464000000000003</v>
      </c>
    </row>
    <row r="105" spans="1:9" ht="13" x14ac:dyDescent="0.3">
      <c r="A105" s="270" t="s">
        <v>35</v>
      </c>
      <c r="B105" s="577" t="s">
        <v>192</v>
      </c>
      <c r="C105" s="577"/>
      <c r="D105" s="577"/>
      <c r="E105" s="577"/>
      <c r="F105" s="577"/>
      <c r="G105" s="577"/>
      <c r="H105" s="577"/>
      <c r="I105" s="40">
        <f>I36*0.05%</f>
        <v>0.38660000000000005</v>
      </c>
    </row>
    <row r="106" spans="1:9" ht="13" x14ac:dyDescent="0.3">
      <c r="A106" s="270" t="s">
        <v>32</v>
      </c>
      <c r="B106" s="577" t="s">
        <v>193</v>
      </c>
      <c r="C106" s="577"/>
      <c r="D106" s="577"/>
      <c r="E106" s="577"/>
      <c r="F106" s="577"/>
      <c r="G106" s="577"/>
      <c r="H106" s="577"/>
      <c r="I106" s="37">
        <f>I36*0.28%</f>
        <v>2.1649600000000007</v>
      </c>
    </row>
    <row r="107" spans="1:9" ht="13" x14ac:dyDescent="0.3">
      <c r="A107" s="270" t="s">
        <v>81</v>
      </c>
      <c r="B107" s="577" t="s">
        <v>65</v>
      </c>
      <c r="C107" s="577"/>
      <c r="D107" s="577"/>
      <c r="E107" s="577"/>
      <c r="F107" s="577"/>
      <c r="G107" s="577"/>
      <c r="H107" s="577"/>
      <c r="I107" s="37"/>
    </row>
    <row r="108" spans="1:9" ht="13" x14ac:dyDescent="0.3">
      <c r="A108" s="578" t="s">
        <v>80</v>
      </c>
      <c r="B108" s="578"/>
      <c r="C108" s="578"/>
      <c r="D108" s="578"/>
      <c r="E108" s="578"/>
      <c r="F108" s="578"/>
      <c r="G108" s="578"/>
      <c r="H108" s="578"/>
      <c r="I108" s="37">
        <f>SUM(I102:I107)</f>
        <v>74.845760000000013</v>
      </c>
    </row>
    <row r="109" spans="1:9" ht="13" x14ac:dyDescent="0.3">
      <c r="A109" s="273" t="s">
        <v>79</v>
      </c>
      <c r="B109" s="577" t="s">
        <v>78</v>
      </c>
      <c r="C109" s="577"/>
      <c r="D109" s="577"/>
      <c r="E109" s="577"/>
      <c r="F109" s="577"/>
      <c r="G109" s="577"/>
      <c r="H109" s="577"/>
      <c r="I109" s="37">
        <f>ROUND(H72*I108,2)</f>
        <v>27.54</v>
      </c>
    </row>
    <row r="110" spans="1:9" ht="13" x14ac:dyDescent="0.25">
      <c r="A110" s="578" t="s">
        <v>47</v>
      </c>
      <c r="B110" s="578"/>
      <c r="C110" s="578"/>
      <c r="D110" s="578"/>
      <c r="E110" s="578"/>
      <c r="F110" s="578"/>
      <c r="G110" s="578"/>
      <c r="H110" s="578"/>
      <c r="I110" s="25">
        <f>SUM(I108:I109)</f>
        <v>102.38576</v>
      </c>
    </row>
    <row r="111" spans="1:9" ht="14" x14ac:dyDescent="0.25">
      <c r="A111" s="581" t="s">
        <v>77</v>
      </c>
      <c r="B111" s="581"/>
      <c r="C111" s="581"/>
      <c r="D111" s="581"/>
      <c r="E111" s="581"/>
      <c r="F111" s="581"/>
      <c r="G111" s="581"/>
      <c r="H111" s="581"/>
      <c r="I111" s="581"/>
    </row>
    <row r="112" spans="1:9" ht="14" x14ac:dyDescent="0.25">
      <c r="A112" s="279">
        <v>4</v>
      </c>
      <c r="B112" s="554" t="s">
        <v>34</v>
      </c>
      <c r="C112" s="554"/>
      <c r="D112" s="554"/>
      <c r="E112" s="554"/>
      <c r="F112" s="554"/>
      <c r="G112" s="554"/>
      <c r="H112" s="554"/>
      <c r="I112" s="279" t="s">
        <v>16</v>
      </c>
    </row>
    <row r="113" spans="1:9" ht="13" x14ac:dyDescent="0.25">
      <c r="A113" s="272" t="s">
        <v>76</v>
      </c>
      <c r="B113" s="553" t="s">
        <v>75</v>
      </c>
      <c r="C113" s="553"/>
      <c r="D113" s="553"/>
      <c r="E113" s="553"/>
      <c r="F113" s="553"/>
      <c r="G113" s="553"/>
      <c r="H113" s="553"/>
      <c r="I113" s="25">
        <f>I72</f>
        <v>284.53760000000011</v>
      </c>
    </row>
    <row r="114" spans="1:9" ht="13" x14ac:dyDescent="0.25">
      <c r="A114" s="272" t="s">
        <v>74</v>
      </c>
      <c r="B114" s="553" t="s">
        <v>73</v>
      </c>
      <c r="C114" s="553"/>
      <c r="D114" s="553"/>
      <c r="E114" s="553"/>
      <c r="F114" s="553"/>
      <c r="G114" s="553"/>
      <c r="H114" s="553"/>
      <c r="I114" s="25">
        <f>I82</f>
        <v>117.51252000000001</v>
      </c>
    </row>
    <row r="115" spans="1:9" ht="13" x14ac:dyDescent="0.25">
      <c r="A115" s="272" t="s">
        <v>72</v>
      </c>
      <c r="B115" s="553" t="s">
        <v>71</v>
      </c>
      <c r="C115" s="553"/>
      <c r="D115" s="553"/>
      <c r="E115" s="553"/>
      <c r="F115" s="553"/>
      <c r="G115" s="553"/>
      <c r="H115" s="553"/>
      <c r="I115" s="25">
        <f>I88</f>
        <v>0.74124000000000012</v>
      </c>
    </row>
    <row r="116" spans="1:9" ht="13" x14ac:dyDescent="0.25">
      <c r="A116" s="272" t="s">
        <v>70</v>
      </c>
      <c r="B116" s="553" t="s">
        <v>69</v>
      </c>
      <c r="C116" s="553"/>
      <c r="D116" s="553"/>
      <c r="E116" s="553"/>
      <c r="F116" s="553"/>
      <c r="G116" s="553"/>
      <c r="H116" s="553"/>
      <c r="I116" s="25">
        <f>I99</f>
        <v>56.479509440000001</v>
      </c>
    </row>
    <row r="117" spans="1:9" ht="13" x14ac:dyDescent="0.25">
      <c r="A117" s="272" t="s">
        <v>68</v>
      </c>
      <c r="B117" s="553" t="s">
        <v>67</v>
      </c>
      <c r="C117" s="553"/>
      <c r="D117" s="553"/>
      <c r="E117" s="553"/>
      <c r="F117" s="553"/>
      <c r="G117" s="553"/>
      <c r="H117" s="553"/>
      <c r="I117" s="25">
        <f>I110</f>
        <v>102.38576</v>
      </c>
    </row>
    <row r="118" spans="1:9" ht="13" x14ac:dyDescent="0.25">
      <c r="A118" s="272" t="s">
        <v>66</v>
      </c>
      <c r="B118" s="553" t="s">
        <v>65</v>
      </c>
      <c r="C118" s="553"/>
      <c r="D118" s="553"/>
      <c r="E118" s="553"/>
      <c r="F118" s="553"/>
      <c r="G118" s="553"/>
      <c r="H118" s="553"/>
      <c r="I118" s="25"/>
    </row>
    <row r="119" spans="1:9" ht="13" x14ac:dyDescent="0.25">
      <c r="A119" s="578" t="s">
        <v>47</v>
      </c>
      <c r="B119" s="578"/>
      <c r="C119" s="578"/>
      <c r="D119" s="578"/>
      <c r="E119" s="578"/>
      <c r="F119" s="578"/>
      <c r="G119" s="578"/>
      <c r="H119" s="578"/>
      <c r="I119" s="25">
        <f>SUM(I113:I118)</f>
        <v>561.65662944000019</v>
      </c>
    </row>
    <row r="120" spans="1:9" ht="13" x14ac:dyDescent="0.25">
      <c r="A120" s="560" t="s">
        <v>64</v>
      </c>
      <c r="B120" s="560"/>
      <c r="C120" s="560"/>
      <c r="D120" s="560"/>
      <c r="E120" s="560"/>
      <c r="F120" s="560"/>
      <c r="G120" s="560"/>
      <c r="H120" s="560"/>
      <c r="I120" s="560"/>
    </row>
    <row r="121" spans="1:9" ht="14" x14ac:dyDescent="0.25">
      <c r="A121" s="279">
        <v>5</v>
      </c>
      <c r="B121" s="581" t="s">
        <v>63</v>
      </c>
      <c r="C121" s="581"/>
      <c r="D121" s="581"/>
      <c r="E121" s="581"/>
      <c r="F121" s="581"/>
      <c r="G121" s="581"/>
      <c r="H121" s="279" t="s">
        <v>62</v>
      </c>
      <c r="I121" s="34" t="s">
        <v>16</v>
      </c>
    </row>
    <row r="122" spans="1:9" ht="13" x14ac:dyDescent="0.25">
      <c r="A122" s="624" t="s">
        <v>61</v>
      </c>
      <c r="B122" s="624"/>
      <c r="C122" s="624"/>
      <c r="D122" s="624"/>
      <c r="E122" s="624"/>
      <c r="F122" s="624"/>
      <c r="G122" s="624"/>
      <c r="H122" s="33" t="s">
        <v>49</v>
      </c>
      <c r="I122" s="23">
        <f>SUM(I36+I48+I58+I119)</f>
        <v>1638.1466294400002</v>
      </c>
    </row>
    <row r="123" spans="1:9" ht="13" x14ac:dyDescent="0.25">
      <c r="A123" s="272" t="s">
        <v>15</v>
      </c>
      <c r="B123" s="574" t="s">
        <v>60</v>
      </c>
      <c r="C123" s="622"/>
      <c r="D123" s="622"/>
      <c r="E123" s="622"/>
      <c r="F123" s="622"/>
      <c r="G123" s="623"/>
      <c r="H123" s="285" t="s">
        <v>343</v>
      </c>
      <c r="I123" s="25">
        <v>100.17</v>
      </c>
    </row>
    <row r="124" spans="1:9" ht="13" x14ac:dyDescent="0.25">
      <c r="A124" s="624" t="s">
        <v>59</v>
      </c>
      <c r="B124" s="624"/>
      <c r="C124" s="624"/>
      <c r="D124" s="624"/>
      <c r="E124" s="624"/>
      <c r="F124" s="624"/>
      <c r="G124" s="624"/>
      <c r="H124" s="31" t="s">
        <v>49</v>
      </c>
      <c r="I124" s="23">
        <f>SUM(I36+I48+I58+I119+I123)</f>
        <v>1738.3166294400003</v>
      </c>
    </row>
    <row r="125" spans="1:9" ht="13" x14ac:dyDescent="0.25">
      <c r="A125" s="272" t="s">
        <v>13</v>
      </c>
      <c r="B125" s="574" t="s">
        <v>58</v>
      </c>
      <c r="C125" s="622"/>
      <c r="D125" s="622"/>
      <c r="E125" s="622"/>
      <c r="F125" s="622"/>
      <c r="G125" s="623"/>
      <c r="H125" s="32" t="s">
        <v>344</v>
      </c>
      <c r="I125" s="25">
        <v>43</v>
      </c>
    </row>
    <row r="126" spans="1:9" ht="13" x14ac:dyDescent="0.25">
      <c r="A126" s="624" t="s">
        <v>57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SUM(I36+I48+I58+I119+I123+I125)</f>
        <v>1781.3166294400003</v>
      </c>
    </row>
    <row r="127" spans="1:9" ht="13" x14ac:dyDescent="0.25">
      <c r="A127" s="272" t="s">
        <v>12</v>
      </c>
      <c r="B127" s="577" t="s">
        <v>56</v>
      </c>
      <c r="C127" s="577"/>
      <c r="D127" s="577"/>
      <c r="E127" s="577"/>
      <c r="F127" s="577"/>
      <c r="G127" s="577"/>
      <c r="H127" s="30" t="s">
        <v>49</v>
      </c>
      <c r="I127" s="28"/>
    </row>
    <row r="128" spans="1:9" ht="13" x14ac:dyDescent="0.25">
      <c r="A128" s="272"/>
      <c r="B128" s="577" t="s">
        <v>55</v>
      </c>
      <c r="C128" s="577"/>
      <c r="D128" s="577"/>
      <c r="E128" s="577"/>
      <c r="F128" s="577"/>
      <c r="G128" s="577"/>
      <c r="H128" s="30" t="s">
        <v>49</v>
      </c>
      <c r="I128" s="28" t="s">
        <v>49</v>
      </c>
    </row>
    <row r="129" spans="1:9" ht="13" x14ac:dyDescent="0.25">
      <c r="A129" s="272"/>
      <c r="B129" s="625" t="s">
        <v>263</v>
      </c>
      <c r="C129" s="583"/>
      <c r="D129" s="583"/>
      <c r="E129" s="583"/>
      <c r="F129" s="583"/>
      <c r="G129" s="583"/>
      <c r="H129" s="26">
        <v>0.03</v>
      </c>
      <c r="I129" s="25">
        <f>I152*H129</f>
        <v>58.5</v>
      </c>
    </row>
    <row r="130" spans="1:9" ht="13" x14ac:dyDescent="0.25">
      <c r="A130" s="272"/>
      <c r="B130" s="625" t="s">
        <v>264</v>
      </c>
      <c r="C130" s="583"/>
      <c r="D130" s="583"/>
      <c r="E130" s="583"/>
      <c r="F130" s="583"/>
      <c r="G130" s="583"/>
      <c r="H130" s="26">
        <v>6.4999999999999997E-3</v>
      </c>
      <c r="I130" s="25">
        <f>I152*H130</f>
        <v>12.674999999999999</v>
      </c>
    </row>
    <row r="131" spans="1:9" ht="13" x14ac:dyDescent="0.25">
      <c r="A131" s="272"/>
      <c r="B131" s="582" t="s">
        <v>265</v>
      </c>
      <c r="C131" s="582"/>
      <c r="D131" s="582"/>
      <c r="E131" s="582"/>
      <c r="F131" s="582"/>
      <c r="G131" s="582"/>
      <c r="H131" s="29"/>
      <c r="I131" s="28"/>
    </row>
    <row r="132" spans="1:9" ht="13" x14ac:dyDescent="0.25">
      <c r="A132" s="272"/>
      <c r="B132" s="584" t="s">
        <v>51</v>
      </c>
      <c r="C132" s="584"/>
      <c r="D132" s="584"/>
      <c r="E132" s="584"/>
      <c r="F132" s="584"/>
      <c r="G132" s="584"/>
      <c r="H132" s="29" t="s">
        <v>49</v>
      </c>
      <c r="I132" s="28" t="s">
        <v>49</v>
      </c>
    </row>
    <row r="133" spans="1:9" ht="13" x14ac:dyDescent="0.25">
      <c r="A133" s="272"/>
      <c r="B133" s="573" t="s">
        <v>50</v>
      </c>
      <c r="C133" s="573"/>
      <c r="D133" s="573"/>
      <c r="E133" s="573"/>
      <c r="F133" s="573"/>
      <c r="G133" s="573"/>
      <c r="H133" s="29" t="s">
        <v>49</v>
      </c>
      <c r="I133" s="28" t="s">
        <v>49</v>
      </c>
    </row>
    <row r="134" spans="1:9" ht="13" x14ac:dyDescent="0.25">
      <c r="A134" s="272"/>
      <c r="B134" s="625" t="s">
        <v>228</v>
      </c>
      <c r="C134" s="583"/>
      <c r="D134" s="583"/>
      <c r="E134" s="583"/>
      <c r="F134" s="583"/>
      <c r="G134" s="583"/>
      <c r="H134" s="26">
        <v>0.05</v>
      </c>
      <c r="I134" s="25">
        <f>I152*H134</f>
        <v>97.5</v>
      </c>
    </row>
    <row r="135" spans="1:9" ht="13" x14ac:dyDescent="0.25">
      <c r="A135" s="578" t="s">
        <v>248</v>
      </c>
      <c r="B135" s="578"/>
      <c r="C135" s="578"/>
      <c r="D135" s="578"/>
      <c r="E135" s="578"/>
      <c r="F135" s="578"/>
      <c r="G135" s="578"/>
      <c r="H135" s="578"/>
      <c r="I135" s="25">
        <f>I137+I123+I125</f>
        <v>311.84500000000003</v>
      </c>
    </row>
    <row r="136" spans="1:9" ht="13" x14ac:dyDescent="0.25">
      <c r="A136" s="578"/>
      <c r="B136" s="578"/>
      <c r="C136" s="578"/>
      <c r="D136" s="578"/>
      <c r="E136" s="578"/>
      <c r="F136" s="578"/>
      <c r="G136" s="578"/>
      <c r="H136" s="578"/>
      <c r="I136" s="578"/>
    </row>
    <row r="137" spans="1:9" ht="13" x14ac:dyDescent="0.25">
      <c r="A137" s="589" t="s">
        <v>46</v>
      </c>
      <c r="B137" s="589"/>
      <c r="C137" s="589"/>
      <c r="D137" s="589"/>
      <c r="E137" s="589"/>
      <c r="F137" s="589"/>
      <c r="G137" s="589"/>
      <c r="H137" s="24">
        <f>SUM(H129:H134)</f>
        <v>8.6499999999999994E-2</v>
      </c>
      <c r="I137" s="23">
        <f>SUM(I129:I134)</f>
        <v>168.67500000000001</v>
      </c>
    </row>
    <row r="138" spans="1:9" x14ac:dyDescent="0.25">
      <c r="A138" s="590" t="s">
        <v>45</v>
      </c>
      <c r="B138" s="590"/>
      <c r="C138" s="591" t="s">
        <v>44</v>
      </c>
      <c r="D138" s="591"/>
      <c r="E138" s="591"/>
      <c r="F138" s="591"/>
      <c r="G138" s="591"/>
      <c r="H138" s="591"/>
      <c r="I138" s="591"/>
    </row>
    <row r="139" spans="1:9" x14ac:dyDescent="0.25">
      <c r="A139" s="590"/>
      <c r="B139" s="590"/>
      <c r="C139" s="592" t="s">
        <v>43</v>
      </c>
      <c r="D139" s="592"/>
      <c r="E139" s="592"/>
      <c r="F139" s="592"/>
      <c r="G139" s="592"/>
      <c r="H139" s="592"/>
      <c r="I139" s="592"/>
    </row>
    <row r="140" spans="1:9" x14ac:dyDescent="0.25">
      <c r="A140" s="590"/>
      <c r="B140" s="590"/>
      <c r="C140" s="593" t="s">
        <v>42</v>
      </c>
      <c r="D140" s="593"/>
      <c r="E140" s="593"/>
      <c r="F140" s="593"/>
      <c r="G140" s="593"/>
      <c r="H140" s="593"/>
      <c r="I140" s="593"/>
    </row>
    <row r="141" spans="1:9" x14ac:dyDescent="0.25">
      <c r="A141" s="585"/>
      <c r="B141" s="585"/>
      <c r="C141" s="585"/>
      <c r="D141" s="585"/>
      <c r="E141" s="585"/>
      <c r="F141" s="585"/>
      <c r="G141" s="585"/>
      <c r="H141" s="585"/>
      <c r="I141" s="585"/>
    </row>
    <row r="142" spans="1:9" ht="13" x14ac:dyDescent="0.25">
      <c r="A142" s="553" t="s">
        <v>41</v>
      </c>
      <c r="B142" s="553"/>
      <c r="C142" s="553"/>
      <c r="D142" s="553"/>
      <c r="E142" s="553"/>
      <c r="F142" s="553"/>
      <c r="G142" s="553"/>
      <c r="H142" s="553"/>
      <c r="I142" s="553"/>
    </row>
    <row r="143" spans="1:9" ht="13" x14ac:dyDescent="0.25">
      <c r="A143" s="578"/>
      <c r="B143" s="578"/>
      <c r="C143" s="578"/>
      <c r="D143" s="578"/>
      <c r="E143" s="578"/>
      <c r="F143" s="578"/>
      <c r="G143" s="578"/>
      <c r="H143" s="578"/>
      <c r="I143" s="578"/>
    </row>
    <row r="144" spans="1:9" ht="15.5" x14ac:dyDescent="0.25">
      <c r="A144" s="586" t="s">
        <v>40</v>
      </c>
      <c r="B144" s="586"/>
      <c r="C144" s="586"/>
      <c r="D144" s="586"/>
      <c r="E144" s="586"/>
      <c r="F144" s="586"/>
      <c r="G144" s="586"/>
      <c r="H144" s="586"/>
      <c r="I144" s="586"/>
    </row>
    <row r="145" spans="1:9" ht="14" x14ac:dyDescent="0.25">
      <c r="A145" s="587" t="s">
        <v>39</v>
      </c>
      <c r="B145" s="587"/>
      <c r="C145" s="587"/>
      <c r="D145" s="587"/>
      <c r="E145" s="587"/>
      <c r="F145" s="587"/>
      <c r="G145" s="587"/>
      <c r="H145" s="587"/>
      <c r="I145" s="271" t="s">
        <v>16</v>
      </c>
    </row>
    <row r="146" spans="1:9" ht="13" x14ac:dyDescent="0.25">
      <c r="A146" s="275" t="s">
        <v>15</v>
      </c>
      <c r="B146" s="588" t="s">
        <v>38</v>
      </c>
      <c r="C146" s="588"/>
      <c r="D146" s="588"/>
      <c r="E146" s="588"/>
      <c r="F146" s="588"/>
      <c r="G146" s="588"/>
      <c r="H146" s="588"/>
      <c r="I146" s="20">
        <f>I36</f>
        <v>773.2</v>
      </c>
    </row>
    <row r="147" spans="1:9" ht="13" x14ac:dyDescent="0.25">
      <c r="A147" s="275" t="s">
        <v>13</v>
      </c>
      <c r="B147" s="588" t="s">
        <v>37</v>
      </c>
      <c r="C147" s="588"/>
      <c r="D147" s="588"/>
      <c r="E147" s="588"/>
      <c r="F147" s="588"/>
      <c r="G147" s="588"/>
      <c r="H147" s="588"/>
      <c r="I147" s="20">
        <f>I48</f>
        <v>273.29000000000002</v>
      </c>
    </row>
    <row r="148" spans="1:9" ht="13" x14ac:dyDescent="0.25">
      <c r="A148" s="275" t="s">
        <v>12</v>
      </c>
      <c r="B148" s="588" t="s">
        <v>36</v>
      </c>
      <c r="C148" s="588"/>
      <c r="D148" s="588"/>
      <c r="E148" s="588"/>
      <c r="F148" s="588"/>
      <c r="G148" s="588"/>
      <c r="H148" s="588"/>
      <c r="I148" s="20">
        <f>I58</f>
        <v>30</v>
      </c>
    </row>
    <row r="149" spans="1:9" ht="13" x14ac:dyDescent="0.25">
      <c r="A149" s="275" t="s">
        <v>35</v>
      </c>
      <c r="B149" s="588" t="s">
        <v>34</v>
      </c>
      <c r="C149" s="588"/>
      <c r="D149" s="588"/>
      <c r="E149" s="588"/>
      <c r="F149" s="588"/>
      <c r="G149" s="588"/>
      <c r="H149" s="588"/>
      <c r="I149" s="20">
        <f>I119</f>
        <v>561.65662944000019</v>
      </c>
    </row>
    <row r="150" spans="1:9" ht="13" x14ac:dyDescent="0.25">
      <c r="A150" s="598" t="s">
        <v>33</v>
      </c>
      <c r="B150" s="598"/>
      <c r="C150" s="598"/>
      <c r="D150" s="598"/>
      <c r="E150" s="598"/>
      <c r="F150" s="598"/>
      <c r="G150" s="598"/>
      <c r="H150" s="598"/>
      <c r="I150" s="20">
        <f>SUM(I146:I149)</f>
        <v>1638.1466294400002</v>
      </c>
    </row>
    <row r="151" spans="1:9" ht="13" x14ac:dyDescent="0.25">
      <c r="A151" s="21" t="s">
        <v>32</v>
      </c>
      <c r="B151" s="588" t="s">
        <v>31</v>
      </c>
      <c r="C151" s="588"/>
      <c r="D151" s="588"/>
      <c r="E151" s="588"/>
      <c r="F151" s="588"/>
      <c r="G151" s="588"/>
      <c r="H151" s="588"/>
      <c r="I151" s="20">
        <f>I135</f>
        <v>311.84500000000003</v>
      </c>
    </row>
    <row r="152" spans="1:9" ht="13" x14ac:dyDescent="0.25">
      <c r="A152" s="598" t="s">
        <v>30</v>
      </c>
      <c r="B152" s="598"/>
      <c r="C152" s="598"/>
      <c r="D152" s="598"/>
      <c r="E152" s="598"/>
      <c r="F152" s="598"/>
      <c r="G152" s="598"/>
      <c r="H152" s="598"/>
      <c r="I152" s="20">
        <v>1950</v>
      </c>
    </row>
    <row r="153" spans="1:9" ht="14.5" x14ac:dyDescent="0.25">
      <c r="A153" s="594" t="s">
        <v>29</v>
      </c>
      <c r="B153" s="594"/>
      <c r="C153" s="594"/>
      <c r="D153" s="594"/>
      <c r="E153" s="594"/>
      <c r="F153" s="594"/>
      <c r="G153" s="594"/>
      <c r="H153" s="594"/>
      <c r="I153" s="594"/>
    </row>
    <row r="154" spans="1:9" ht="15.5" x14ac:dyDescent="0.25">
      <c r="A154" s="586" t="s">
        <v>28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69" x14ac:dyDescent="0.25">
      <c r="A155" s="595" t="s">
        <v>27</v>
      </c>
      <c r="B155" s="595"/>
      <c r="C155" s="580" t="s">
        <v>26</v>
      </c>
      <c r="D155" s="580"/>
      <c r="E155" s="19" t="s">
        <v>25</v>
      </c>
      <c r="F155" s="580" t="s">
        <v>24</v>
      </c>
      <c r="G155" s="580"/>
      <c r="H155" s="271" t="s">
        <v>23</v>
      </c>
      <c r="I155" s="271" t="s">
        <v>22</v>
      </c>
    </row>
    <row r="156" spans="1:9" x14ac:dyDescent="0.25">
      <c r="A156" s="621" t="s">
        <v>185</v>
      </c>
      <c r="B156" s="596"/>
      <c r="C156" s="619">
        <v>1500</v>
      </c>
      <c r="D156" s="597"/>
      <c r="E156" s="18">
        <v>10</v>
      </c>
      <c r="F156" s="619">
        <v>1950</v>
      </c>
      <c r="G156" s="597"/>
      <c r="H156" s="16">
        <v>1</v>
      </c>
      <c r="I156" s="276">
        <v>7800</v>
      </c>
    </row>
    <row r="157" spans="1:9" ht="13" x14ac:dyDescent="0.25">
      <c r="A157" s="603" t="s">
        <v>20</v>
      </c>
      <c r="B157" s="603"/>
      <c r="C157" s="603"/>
      <c r="D157" s="603"/>
      <c r="E157" s="603"/>
      <c r="F157" s="603"/>
      <c r="G157" s="603"/>
      <c r="H157" s="603"/>
      <c r="I157" s="276">
        <v>7800</v>
      </c>
    </row>
    <row r="158" spans="1:9" ht="15.5" x14ac:dyDescent="0.25">
      <c r="A158" s="586" t="s">
        <v>19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15.5" x14ac:dyDescent="0.25">
      <c r="A159" s="586" t="s">
        <v>18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13" x14ac:dyDescent="0.25">
      <c r="A160" s="580" t="s">
        <v>17</v>
      </c>
      <c r="B160" s="580"/>
      <c r="C160" s="580"/>
      <c r="D160" s="580"/>
      <c r="E160" s="580"/>
      <c r="F160" s="580"/>
      <c r="G160" s="580"/>
      <c r="H160" s="580"/>
      <c r="I160" s="271" t="s">
        <v>16</v>
      </c>
    </row>
    <row r="161" spans="1:9" x14ac:dyDescent="0.25">
      <c r="A161" s="274" t="s">
        <v>15</v>
      </c>
      <c r="B161" s="583" t="s">
        <v>14</v>
      </c>
      <c r="C161" s="583"/>
      <c r="D161" s="583"/>
      <c r="E161" s="583"/>
      <c r="F161" s="583"/>
      <c r="G161" s="583"/>
      <c r="H161" s="583"/>
      <c r="I161" s="16"/>
    </row>
    <row r="162" spans="1:9" x14ac:dyDescent="0.25">
      <c r="A162" s="274" t="s">
        <v>13</v>
      </c>
      <c r="B162" s="583" t="s">
        <v>9</v>
      </c>
      <c r="C162" s="583"/>
      <c r="D162" s="583"/>
      <c r="E162" s="583"/>
      <c r="F162" s="583"/>
      <c r="G162" s="583"/>
      <c r="H162" s="583"/>
      <c r="I162" s="276">
        <v>7800</v>
      </c>
    </row>
    <row r="163" spans="1:9" x14ac:dyDescent="0.25">
      <c r="A163" s="274" t="s">
        <v>12</v>
      </c>
      <c r="B163" s="583" t="s">
        <v>11</v>
      </c>
      <c r="C163" s="583"/>
      <c r="D163" s="583"/>
      <c r="E163" s="583"/>
      <c r="F163" s="583"/>
      <c r="G163" s="583"/>
      <c r="H163" s="583"/>
      <c r="I163" s="276"/>
    </row>
    <row r="164" spans="1:9" x14ac:dyDescent="0.25">
      <c r="A164" s="599"/>
      <c r="B164" s="599"/>
      <c r="C164" s="599"/>
      <c r="D164" s="599"/>
      <c r="E164" s="599"/>
      <c r="F164" s="599"/>
      <c r="G164" s="599"/>
      <c r="H164" s="599"/>
      <c r="I164" s="599"/>
    </row>
    <row r="165" spans="1:9" x14ac:dyDescent="0.25">
      <c r="A165" s="596" t="s">
        <v>10</v>
      </c>
      <c r="B165" s="596"/>
      <c r="C165" s="596"/>
      <c r="D165" s="596"/>
      <c r="E165" s="596"/>
      <c r="F165" s="596"/>
      <c r="G165" s="596"/>
      <c r="H165" s="596"/>
      <c r="I165" s="596"/>
    </row>
    <row r="166" spans="1:9" ht="13" x14ac:dyDescent="0.3">
      <c r="A166" s="13"/>
      <c r="B166" s="13"/>
      <c r="C166" s="13"/>
      <c r="D166" s="13"/>
      <c r="E166" s="13"/>
      <c r="F166" s="13"/>
      <c r="G166" s="13"/>
      <c r="H166" s="12"/>
      <c r="I166" s="12"/>
    </row>
    <row r="167" spans="1:9" ht="13" x14ac:dyDescent="0.3">
      <c r="A167" s="600"/>
      <c r="B167" s="600"/>
      <c r="C167" s="600"/>
      <c r="D167" s="600"/>
      <c r="E167" s="600"/>
      <c r="F167" s="600"/>
      <c r="G167" s="600"/>
      <c r="H167" s="600"/>
      <c r="I167" s="600"/>
    </row>
    <row r="168" spans="1:9" ht="18" x14ac:dyDescent="0.25">
      <c r="A168" s="601" t="s">
        <v>9</v>
      </c>
      <c r="B168" s="601"/>
      <c r="C168" s="601"/>
      <c r="D168" s="601"/>
      <c r="E168" s="601"/>
      <c r="F168" s="601"/>
      <c r="G168" s="602">
        <v>7800</v>
      </c>
      <c r="H168" s="602"/>
      <c r="I168" s="602"/>
    </row>
    <row r="169" spans="1:9" ht="18" x14ac:dyDescent="0.4">
      <c r="A169" s="607"/>
      <c r="B169" s="607"/>
      <c r="C169" s="607"/>
      <c r="D169" s="607"/>
      <c r="E169" s="607"/>
      <c r="F169" s="607"/>
      <c r="G169" s="607"/>
      <c r="H169" s="607"/>
      <c r="I169" s="607"/>
    </row>
    <row r="170" spans="1:9" ht="18" x14ac:dyDescent="0.25">
      <c r="A170" s="601" t="s">
        <v>8</v>
      </c>
      <c r="B170" s="601"/>
      <c r="C170" s="601"/>
      <c r="D170" s="601"/>
      <c r="E170" s="601"/>
      <c r="F170" s="601"/>
      <c r="G170" s="608">
        <v>12</v>
      </c>
      <c r="H170" s="608"/>
      <c r="I170" s="608"/>
    </row>
    <row r="171" spans="1:9" ht="18" x14ac:dyDescent="0.25">
      <c r="A171" s="609"/>
      <c r="B171" s="609"/>
      <c r="C171" s="609"/>
      <c r="D171" s="609"/>
      <c r="E171" s="609"/>
      <c r="F171" s="609"/>
      <c r="G171" s="609"/>
      <c r="H171" s="609"/>
      <c r="I171" s="609"/>
    </row>
    <row r="172" spans="1:9" ht="18" x14ac:dyDescent="0.25">
      <c r="A172" s="610" t="s">
        <v>7</v>
      </c>
      <c r="B172" s="610"/>
      <c r="C172" s="610"/>
      <c r="D172" s="610"/>
      <c r="E172" s="610"/>
      <c r="F172" s="610"/>
      <c r="G172" s="611">
        <v>93600</v>
      </c>
      <c r="H172" s="611"/>
      <c r="I172" s="611"/>
    </row>
  </sheetData>
  <mergeCells count="182">
    <mergeCell ref="A169:I169"/>
    <mergeCell ref="A170:F170"/>
    <mergeCell ref="G170:I170"/>
    <mergeCell ref="A171:I171"/>
    <mergeCell ref="A172:F172"/>
    <mergeCell ref="G172:I172"/>
    <mergeCell ref="B163:H163"/>
    <mergeCell ref="A164:I164"/>
    <mergeCell ref="A165:I165"/>
    <mergeCell ref="A167:I167"/>
    <mergeCell ref="A168:F168"/>
    <mergeCell ref="G168:I168"/>
    <mergeCell ref="A157:H157"/>
    <mergeCell ref="A158:I158"/>
    <mergeCell ref="A159:I159"/>
    <mergeCell ref="A160:H160"/>
    <mergeCell ref="B161:H161"/>
    <mergeCell ref="B162:H162"/>
    <mergeCell ref="A154:I154"/>
    <mergeCell ref="A155:B155"/>
    <mergeCell ref="C155:D155"/>
    <mergeCell ref="F155:G155"/>
    <mergeCell ref="A156:B156"/>
    <mergeCell ref="C156:D156"/>
    <mergeCell ref="F156:G156"/>
    <mergeCell ref="B148:H148"/>
    <mergeCell ref="B149:H149"/>
    <mergeCell ref="A150:H150"/>
    <mergeCell ref="B151:H151"/>
    <mergeCell ref="A152:H152"/>
    <mergeCell ref="A153:I153"/>
    <mergeCell ref="A142:I142"/>
    <mergeCell ref="A143:I143"/>
    <mergeCell ref="A144:I144"/>
    <mergeCell ref="A145:H145"/>
    <mergeCell ref="B146:H146"/>
    <mergeCell ref="B147:H147"/>
    <mergeCell ref="A137:G137"/>
    <mergeCell ref="A138:B140"/>
    <mergeCell ref="C138:I138"/>
    <mergeCell ref="C139:I139"/>
    <mergeCell ref="C140:I140"/>
    <mergeCell ref="A141:I141"/>
    <mergeCell ref="B131:G131"/>
    <mergeCell ref="B132:G132"/>
    <mergeCell ref="B133:G133"/>
    <mergeCell ref="B134:G134"/>
    <mergeCell ref="A135:H135"/>
    <mergeCell ref="A136:I136"/>
    <mergeCell ref="B125:G125"/>
    <mergeCell ref="A126:G126"/>
    <mergeCell ref="B127:G127"/>
    <mergeCell ref="B128:G128"/>
    <mergeCell ref="B129:G129"/>
    <mergeCell ref="B130:G130"/>
    <mergeCell ref="A119:H119"/>
    <mergeCell ref="A120:I120"/>
    <mergeCell ref="B121:G121"/>
    <mergeCell ref="A122:G122"/>
    <mergeCell ref="B123:G123"/>
    <mergeCell ref="A124:G124"/>
    <mergeCell ref="B113:H113"/>
    <mergeCell ref="B114:H114"/>
    <mergeCell ref="B115:H115"/>
    <mergeCell ref="B116:H116"/>
    <mergeCell ref="B117:H117"/>
    <mergeCell ref="B118:H118"/>
    <mergeCell ref="B107:H107"/>
    <mergeCell ref="A108:H108"/>
    <mergeCell ref="B109:H109"/>
    <mergeCell ref="A110:H110"/>
    <mergeCell ref="A111:I111"/>
    <mergeCell ref="B112:H112"/>
    <mergeCell ref="B101:H101"/>
    <mergeCell ref="B102:H102"/>
    <mergeCell ref="B103:H103"/>
    <mergeCell ref="B104:H104"/>
    <mergeCell ref="B105:H105"/>
    <mergeCell ref="B106:H106"/>
    <mergeCell ref="B95:H95"/>
    <mergeCell ref="B96:H96"/>
    <mergeCell ref="B97:H97"/>
    <mergeCell ref="B98:H98"/>
    <mergeCell ref="A99:H99"/>
    <mergeCell ref="A100:I100"/>
    <mergeCell ref="A89:I89"/>
    <mergeCell ref="B90:H90"/>
    <mergeCell ref="B91:H91"/>
    <mergeCell ref="B92:H92"/>
    <mergeCell ref="B93:H93"/>
    <mergeCell ref="B94:H94"/>
    <mergeCell ref="A83:I83"/>
    <mergeCell ref="A84:I84"/>
    <mergeCell ref="B85:H85"/>
    <mergeCell ref="B86:H86"/>
    <mergeCell ref="B87:H87"/>
    <mergeCell ref="A88:H88"/>
    <mergeCell ref="B77:H77"/>
    <mergeCell ref="B78:H78"/>
    <mergeCell ref="B79:H79"/>
    <mergeCell ref="A80:H80"/>
    <mergeCell ref="B81:H81"/>
    <mergeCell ref="A82:H82"/>
    <mergeCell ref="B70:G70"/>
    <mergeCell ref="B71:G71"/>
    <mergeCell ref="A72:G72"/>
    <mergeCell ref="A74:I74"/>
    <mergeCell ref="A75:I75"/>
    <mergeCell ref="A76:I76"/>
    <mergeCell ref="B64:G64"/>
    <mergeCell ref="B65:G65"/>
    <mergeCell ref="B66:G66"/>
    <mergeCell ref="B67:G67"/>
    <mergeCell ref="B68:G68"/>
    <mergeCell ref="B69:G69"/>
    <mergeCell ref="B57:H57"/>
    <mergeCell ref="A58:H58"/>
    <mergeCell ref="A59:I59"/>
    <mergeCell ref="A60:I60"/>
    <mergeCell ref="A62:I62"/>
    <mergeCell ref="B63:G63"/>
    <mergeCell ref="A51:I51"/>
    <mergeCell ref="A52:I52"/>
    <mergeCell ref="B53:H53"/>
    <mergeCell ref="B54:H54"/>
    <mergeCell ref="B55:H55"/>
    <mergeCell ref="B56:H56"/>
    <mergeCell ref="B45:H45"/>
    <mergeCell ref="B46:H46"/>
    <mergeCell ref="B47:H47"/>
    <mergeCell ref="B48:H48"/>
    <mergeCell ref="A49:I49"/>
    <mergeCell ref="A50:I50"/>
    <mergeCell ref="B39:H39"/>
    <mergeCell ref="B40:G40"/>
    <mergeCell ref="B41:G41"/>
    <mergeCell ref="B42:H42"/>
    <mergeCell ref="B43:G43"/>
    <mergeCell ref="B44:H44"/>
    <mergeCell ref="B33:H33"/>
    <mergeCell ref="B34:H34"/>
    <mergeCell ref="B35:H35"/>
    <mergeCell ref="A36:H36"/>
    <mergeCell ref="A37:I37"/>
    <mergeCell ref="B38:H38"/>
    <mergeCell ref="B27:G27"/>
    <mergeCell ref="B28:H28"/>
    <mergeCell ref="B29:G29"/>
    <mergeCell ref="B30:G30"/>
    <mergeCell ref="B31:H31"/>
    <mergeCell ref="B32:H32"/>
    <mergeCell ref="B22:G22"/>
    <mergeCell ref="H22:I22"/>
    <mergeCell ref="A23:I23"/>
    <mergeCell ref="A24:I24"/>
    <mergeCell ref="A25:I25"/>
    <mergeCell ref="A26:I26"/>
    <mergeCell ref="A18:I18"/>
    <mergeCell ref="B19:G19"/>
    <mergeCell ref="H19:I19"/>
    <mergeCell ref="B20:G20"/>
    <mergeCell ref="H20:I20"/>
    <mergeCell ref="B21:G21"/>
    <mergeCell ref="H21:I21"/>
    <mergeCell ref="B14:G14"/>
    <mergeCell ref="H14:I14"/>
    <mergeCell ref="B15:G15"/>
    <mergeCell ref="H15:I15"/>
    <mergeCell ref="A16:I16"/>
    <mergeCell ref="A17:I17"/>
    <mergeCell ref="A9:I9"/>
    <mergeCell ref="A11:I11"/>
    <mergeCell ref="B12:G12"/>
    <mergeCell ref="H12:I12"/>
    <mergeCell ref="B13:G13"/>
    <mergeCell ref="H13:I13"/>
    <mergeCell ref="A5:I5"/>
    <mergeCell ref="A6:I6"/>
    <mergeCell ref="A7:E7"/>
    <mergeCell ref="F7:I7"/>
    <mergeCell ref="A8:E8"/>
    <mergeCell ref="F8:I8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172"/>
  <sheetViews>
    <sheetView workbookViewId="0">
      <selection sqref="A1:I174"/>
    </sheetView>
  </sheetViews>
  <sheetFormatPr defaultRowHeight="12.5" x14ac:dyDescent="0.25"/>
  <cols>
    <col min="9" max="9" width="36.54296875" customWidth="1"/>
  </cols>
  <sheetData>
    <row r="1" spans="1:9" ht="13" x14ac:dyDescent="0.3">
      <c r="A1" s="147" t="s">
        <v>224</v>
      </c>
      <c r="B1" s="148"/>
      <c r="C1" s="148"/>
      <c r="D1" s="149"/>
    </row>
    <row r="2" spans="1:9" ht="13" x14ac:dyDescent="0.3">
      <c r="A2" s="150" t="s">
        <v>221</v>
      </c>
      <c r="B2" s="146"/>
      <c r="C2" s="146"/>
      <c r="D2" s="151"/>
    </row>
    <row r="3" spans="1:9" ht="13" x14ac:dyDescent="0.3">
      <c r="A3" s="150" t="s">
        <v>222</v>
      </c>
      <c r="B3" s="146"/>
      <c r="C3" s="146"/>
      <c r="D3" s="151"/>
    </row>
    <row r="4" spans="1:9" ht="13.5" thickBot="1" x14ac:dyDescent="0.35">
      <c r="A4" s="152" t="s">
        <v>223</v>
      </c>
      <c r="B4" s="153"/>
      <c r="C4" s="153"/>
      <c r="D4" s="154"/>
    </row>
    <row r="5" spans="1:9" ht="23" x14ac:dyDescent="0.25">
      <c r="A5" s="557" t="s">
        <v>178</v>
      </c>
      <c r="B5" s="557"/>
      <c r="C5" s="557"/>
      <c r="D5" s="557"/>
      <c r="E5" s="557"/>
      <c r="F5" s="557"/>
      <c r="G5" s="557"/>
      <c r="H5" s="557"/>
      <c r="I5" s="557"/>
    </row>
    <row r="6" spans="1:9" ht="23" x14ac:dyDescent="0.25">
      <c r="A6" s="558"/>
      <c r="B6" s="558"/>
      <c r="C6" s="558"/>
      <c r="D6" s="558"/>
      <c r="E6" s="558"/>
      <c r="F6" s="558"/>
      <c r="G6" s="558"/>
      <c r="H6" s="558"/>
      <c r="I6" s="558"/>
    </row>
    <row r="7" spans="1:9" ht="13" x14ac:dyDescent="0.25">
      <c r="A7" s="553" t="s">
        <v>182</v>
      </c>
      <c r="B7" s="553"/>
      <c r="C7" s="553"/>
      <c r="D7" s="553"/>
      <c r="E7" s="553"/>
      <c r="F7" s="556"/>
      <c r="G7" s="556"/>
      <c r="H7" s="556"/>
      <c r="I7" s="556"/>
    </row>
    <row r="8" spans="1:9" ht="13" x14ac:dyDescent="0.25">
      <c r="A8" s="553" t="s">
        <v>175</v>
      </c>
      <c r="B8" s="553"/>
      <c r="C8" s="553"/>
      <c r="D8" s="553"/>
      <c r="E8" s="553"/>
      <c r="F8" s="556"/>
      <c r="G8" s="556"/>
      <c r="H8" s="556"/>
      <c r="I8" s="556"/>
    </row>
    <row r="9" spans="1:9" ht="13" x14ac:dyDescent="0.25">
      <c r="A9" s="553" t="s">
        <v>181</v>
      </c>
      <c r="B9" s="553"/>
      <c r="C9" s="553"/>
      <c r="D9" s="553"/>
      <c r="E9" s="553"/>
      <c r="F9" s="553"/>
      <c r="G9" s="553"/>
      <c r="H9" s="553"/>
      <c r="I9" s="553"/>
    </row>
    <row r="10" spans="1:9" ht="13" x14ac:dyDescent="0.25">
      <c r="A10" s="293"/>
      <c r="B10" s="297"/>
      <c r="C10" s="297"/>
      <c r="D10" s="297"/>
      <c r="E10" s="297"/>
      <c r="F10" s="297"/>
      <c r="G10" s="297"/>
      <c r="H10" s="297"/>
      <c r="I10" s="297"/>
    </row>
    <row r="11" spans="1:9" ht="14" x14ac:dyDescent="0.25">
      <c r="A11" s="554" t="s">
        <v>172</v>
      </c>
      <c r="B11" s="554"/>
      <c r="C11" s="554"/>
      <c r="D11" s="554"/>
      <c r="E11" s="554"/>
      <c r="F11" s="554"/>
      <c r="G11" s="554"/>
      <c r="H11" s="554"/>
      <c r="I11" s="554"/>
    </row>
    <row r="12" spans="1:9" ht="13" x14ac:dyDescent="0.25">
      <c r="A12" s="287" t="s">
        <v>15</v>
      </c>
      <c r="B12" s="553" t="s">
        <v>171</v>
      </c>
      <c r="C12" s="553"/>
      <c r="D12" s="553"/>
      <c r="E12" s="553"/>
      <c r="F12" s="553"/>
      <c r="G12" s="553"/>
      <c r="H12" s="555">
        <v>41011</v>
      </c>
      <c r="I12" s="555"/>
    </row>
    <row r="13" spans="1:9" ht="13" x14ac:dyDescent="0.25">
      <c r="A13" s="287" t="s">
        <v>13</v>
      </c>
      <c r="B13" s="553" t="s">
        <v>169</v>
      </c>
      <c r="C13" s="553"/>
      <c r="D13" s="553"/>
      <c r="E13" s="553"/>
      <c r="F13" s="553"/>
      <c r="G13" s="553"/>
      <c r="H13" s="556" t="s">
        <v>341</v>
      </c>
      <c r="I13" s="556"/>
    </row>
    <row r="14" spans="1:9" ht="13" x14ac:dyDescent="0.25">
      <c r="A14" s="287" t="s">
        <v>12</v>
      </c>
      <c r="B14" s="553" t="s">
        <v>167</v>
      </c>
      <c r="C14" s="553"/>
      <c r="D14" s="553"/>
      <c r="E14" s="553"/>
      <c r="F14" s="553"/>
      <c r="G14" s="553"/>
      <c r="H14" s="556" t="s">
        <v>337</v>
      </c>
      <c r="I14" s="556"/>
    </row>
    <row r="15" spans="1:9" ht="13" x14ac:dyDescent="0.25">
      <c r="A15" s="287" t="s">
        <v>35</v>
      </c>
      <c r="B15" s="553" t="s">
        <v>165</v>
      </c>
      <c r="C15" s="553"/>
      <c r="D15" s="553"/>
      <c r="E15" s="553"/>
      <c r="F15" s="553"/>
      <c r="G15" s="553"/>
      <c r="H15" s="556"/>
      <c r="I15" s="556"/>
    </row>
    <row r="16" spans="1:9" ht="13" x14ac:dyDescent="0.25">
      <c r="A16" s="560"/>
      <c r="B16" s="560"/>
      <c r="C16" s="560"/>
      <c r="D16" s="560"/>
      <c r="E16" s="560"/>
      <c r="F16" s="560"/>
      <c r="G16" s="560"/>
      <c r="H16" s="560"/>
      <c r="I16" s="560"/>
    </row>
    <row r="17" spans="1:9" ht="14" x14ac:dyDescent="0.25">
      <c r="A17" s="554" t="s">
        <v>164</v>
      </c>
      <c r="B17" s="554"/>
      <c r="C17" s="554"/>
      <c r="D17" s="554"/>
      <c r="E17" s="554"/>
      <c r="F17" s="554"/>
      <c r="G17" s="554"/>
      <c r="H17" s="554"/>
      <c r="I17" s="554"/>
    </row>
    <row r="18" spans="1:9" ht="14" x14ac:dyDescent="0.25">
      <c r="A18" s="554" t="s">
        <v>163</v>
      </c>
      <c r="B18" s="554"/>
      <c r="C18" s="554"/>
      <c r="D18" s="554"/>
      <c r="E18" s="554"/>
      <c r="F18" s="554"/>
      <c r="G18" s="554"/>
      <c r="H18" s="554"/>
      <c r="I18" s="554"/>
    </row>
    <row r="19" spans="1:9" ht="13" x14ac:dyDescent="0.25">
      <c r="A19" s="287">
        <v>1</v>
      </c>
      <c r="B19" s="553" t="s">
        <v>162</v>
      </c>
      <c r="C19" s="553"/>
      <c r="D19" s="553"/>
      <c r="E19" s="553"/>
      <c r="F19" s="553"/>
      <c r="G19" s="553"/>
      <c r="H19" s="565" t="s">
        <v>185</v>
      </c>
      <c r="I19" s="565"/>
    </row>
    <row r="20" spans="1:9" ht="13" x14ac:dyDescent="0.25">
      <c r="A20" s="287">
        <v>2</v>
      </c>
      <c r="B20" s="553" t="s">
        <v>161</v>
      </c>
      <c r="C20" s="553"/>
      <c r="D20" s="553"/>
      <c r="E20" s="553"/>
      <c r="F20" s="553"/>
      <c r="G20" s="553"/>
      <c r="H20" s="565">
        <v>710</v>
      </c>
      <c r="I20" s="565"/>
    </row>
    <row r="21" spans="1:9" ht="14" x14ac:dyDescent="0.25">
      <c r="A21" s="287">
        <v>3</v>
      </c>
      <c r="B21" s="553" t="s">
        <v>160</v>
      </c>
      <c r="C21" s="553"/>
      <c r="D21" s="553"/>
      <c r="E21" s="553"/>
      <c r="F21" s="553"/>
      <c r="G21" s="553"/>
      <c r="H21" s="561" t="s">
        <v>185</v>
      </c>
      <c r="I21" s="561"/>
    </row>
    <row r="22" spans="1:9" ht="13" x14ac:dyDescent="0.25">
      <c r="A22" s="287">
        <v>4</v>
      </c>
      <c r="B22" s="553" t="s">
        <v>159</v>
      </c>
      <c r="C22" s="553"/>
      <c r="D22" s="553"/>
      <c r="E22" s="553"/>
      <c r="F22" s="553"/>
      <c r="G22" s="553"/>
      <c r="H22" s="562" t="s">
        <v>338</v>
      </c>
      <c r="I22" s="562"/>
    </row>
    <row r="23" spans="1:9" x14ac:dyDescent="0.25">
      <c r="A23" s="563"/>
      <c r="B23" s="563"/>
      <c r="C23" s="563"/>
      <c r="D23" s="563"/>
      <c r="E23" s="563"/>
      <c r="F23" s="563"/>
      <c r="G23" s="563"/>
      <c r="H23" s="563"/>
      <c r="I23" s="563"/>
    </row>
    <row r="24" spans="1:9" x14ac:dyDescent="0.25">
      <c r="A24" s="564" t="s">
        <v>157</v>
      </c>
      <c r="B24" s="564"/>
      <c r="C24" s="564"/>
      <c r="D24" s="564"/>
      <c r="E24" s="564"/>
      <c r="F24" s="564"/>
      <c r="G24" s="564"/>
      <c r="H24" s="564"/>
      <c r="I24" s="564"/>
    </row>
    <row r="25" spans="1:9" ht="13" x14ac:dyDescent="0.3">
      <c r="A25" s="567"/>
      <c r="B25" s="567"/>
      <c r="C25" s="567"/>
      <c r="D25" s="567"/>
      <c r="E25" s="567"/>
      <c r="F25" s="567"/>
      <c r="G25" s="567"/>
      <c r="H25" s="567"/>
      <c r="I25" s="567"/>
    </row>
    <row r="26" spans="1:9" ht="13" x14ac:dyDescent="0.25">
      <c r="A26" s="568" t="s">
        <v>156</v>
      </c>
      <c r="B26" s="568"/>
      <c r="C26" s="568"/>
      <c r="D26" s="568"/>
      <c r="E26" s="568"/>
      <c r="F26" s="568"/>
      <c r="G26" s="568"/>
      <c r="H26" s="568"/>
      <c r="I26" s="568"/>
    </row>
    <row r="27" spans="1:9" ht="14" x14ac:dyDescent="0.25">
      <c r="A27" s="63">
        <v>1</v>
      </c>
      <c r="B27" s="569" t="s">
        <v>155</v>
      </c>
      <c r="C27" s="569"/>
      <c r="D27" s="569"/>
      <c r="E27" s="569"/>
      <c r="F27" s="569"/>
      <c r="G27" s="569"/>
      <c r="H27" s="64" t="s">
        <v>62</v>
      </c>
      <c r="I27" s="63" t="s">
        <v>154</v>
      </c>
    </row>
    <row r="28" spans="1:9" ht="13" x14ac:dyDescent="0.25">
      <c r="A28" s="287" t="s">
        <v>15</v>
      </c>
      <c r="B28" s="553" t="s">
        <v>186</v>
      </c>
      <c r="C28" s="553"/>
      <c r="D28" s="553"/>
      <c r="E28" s="553"/>
      <c r="F28" s="553"/>
      <c r="G28" s="553"/>
      <c r="H28" s="553"/>
      <c r="I28" s="60">
        <v>710</v>
      </c>
    </row>
    <row r="29" spans="1:9" ht="13" x14ac:dyDescent="0.25">
      <c r="A29" s="287" t="s">
        <v>13</v>
      </c>
      <c r="B29" s="570" t="s">
        <v>232</v>
      </c>
      <c r="C29" s="570"/>
      <c r="D29" s="570"/>
      <c r="E29" s="570"/>
      <c r="F29" s="570"/>
      <c r="G29" s="570"/>
      <c r="H29" s="30"/>
      <c r="I29" s="60"/>
    </row>
    <row r="30" spans="1:9" ht="13" x14ac:dyDescent="0.25">
      <c r="A30" s="287" t="s">
        <v>12</v>
      </c>
      <c r="B30" s="571" t="s">
        <v>202</v>
      </c>
      <c r="C30" s="571"/>
      <c r="D30" s="571"/>
      <c r="E30" s="571"/>
      <c r="F30" s="571"/>
      <c r="G30" s="571"/>
      <c r="H30" s="61"/>
      <c r="I30" s="60"/>
    </row>
    <row r="31" spans="1:9" ht="13" x14ac:dyDescent="0.25">
      <c r="A31" s="287" t="s">
        <v>35</v>
      </c>
      <c r="B31" s="553" t="s">
        <v>150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287" t="s">
        <v>32</v>
      </c>
      <c r="B32" s="553" t="s">
        <v>149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287" t="s">
        <v>81</v>
      </c>
      <c r="B33" s="553" t="s">
        <v>148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287" t="s">
        <v>79</v>
      </c>
      <c r="B34" s="553" t="s">
        <v>147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287" t="s">
        <v>114</v>
      </c>
      <c r="B35" s="553" t="s">
        <v>145</v>
      </c>
      <c r="C35" s="553"/>
      <c r="D35" s="553"/>
      <c r="E35" s="553"/>
      <c r="F35" s="553"/>
      <c r="G35" s="553"/>
      <c r="H35" s="553"/>
      <c r="I35" s="60"/>
    </row>
    <row r="36" spans="1:9" ht="14" x14ac:dyDescent="0.25">
      <c r="A36" s="566" t="s">
        <v>144</v>
      </c>
      <c r="B36" s="566"/>
      <c r="C36" s="566"/>
      <c r="D36" s="566"/>
      <c r="E36" s="566"/>
      <c r="F36" s="566"/>
      <c r="G36" s="566"/>
      <c r="H36" s="566"/>
      <c r="I36" s="59">
        <f>SUM(I28:I35)</f>
        <v>710</v>
      </c>
    </row>
    <row r="37" spans="1:9" ht="13" x14ac:dyDescent="0.25">
      <c r="A37" s="560" t="s">
        <v>143</v>
      </c>
      <c r="B37" s="560"/>
      <c r="C37" s="560"/>
      <c r="D37" s="560"/>
      <c r="E37" s="560"/>
      <c r="F37" s="560"/>
      <c r="G37" s="560"/>
      <c r="H37" s="560"/>
      <c r="I37" s="560"/>
    </row>
    <row r="38" spans="1:9" ht="14" x14ac:dyDescent="0.25">
      <c r="A38" s="295">
        <v>2</v>
      </c>
      <c r="B38" s="554" t="s">
        <v>142</v>
      </c>
      <c r="C38" s="554"/>
      <c r="D38" s="554"/>
      <c r="E38" s="554"/>
      <c r="F38" s="554"/>
      <c r="G38" s="554"/>
      <c r="H38" s="554"/>
      <c r="I38" s="296" t="s">
        <v>16</v>
      </c>
    </row>
    <row r="39" spans="1:9" ht="13" x14ac:dyDescent="0.25">
      <c r="A39" s="288" t="s">
        <v>15</v>
      </c>
      <c r="B39" s="573"/>
      <c r="C39" s="573"/>
      <c r="D39" s="573"/>
      <c r="E39" s="573"/>
      <c r="F39" s="573"/>
      <c r="G39" s="573"/>
      <c r="H39" s="573"/>
      <c r="I39" s="25">
        <v>78.400000000000006</v>
      </c>
    </row>
    <row r="40" spans="1:9" ht="13" x14ac:dyDescent="0.25">
      <c r="A40" s="288"/>
      <c r="B40" s="572" t="s">
        <v>140</v>
      </c>
      <c r="C40" s="572"/>
      <c r="D40" s="572"/>
      <c r="E40" s="572"/>
      <c r="F40" s="572"/>
      <c r="G40" s="572"/>
      <c r="H40" s="57">
        <v>2.75</v>
      </c>
      <c r="I40" s="28" t="s">
        <v>49</v>
      </c>
    </row>
    <row r="41" spans="1:9" ht="13" x14ac:dyDescent="0.25">
      <c r="A41" s="288"/>
      <c r="B41" s="576" t="s">
        <v>336</v>
      </c>
      <c r="C41" s="576"/>
      <c r="D41" s="576"/>
      <c r="E41" s="576"/>
      <c r="F41" s="576"/>
      <c r="G41" s="576"/>
      <c r="H41" s="58"/>
      <c r="I41" s="28"/>
    </row>
    <row r="42" spans="1:9" ht="13" x14ac:dyDescent="0.25">
      <c r="A42" s="288" t="s">
        <v>13</v>
      </c>
      <c r="B42" s="573" t="s">
        <v>188</v>
      </c>
      <c r="C42" s="573"/>
      <c r="D42" s="573"/>
      <c r="E42" s="573"/>
      <c r="F42" s="573"/>
      <c r="G42" s="573"/>
      <c r="H42" s="573"/>
      <c r="I42" s="25">
        <v>158.4</v>
      </c>
    </row>
    <row r="43" spans="1:9" ht="13" x14ac:dyDescent="0.25">
      <c r="A43" s="288"/>
      <c r="B43" s="572" t="s">
        <v>256</v>
      </c>
      <c r="C43" s="572"/>
      <c r="D43" s="572"/>
      <c r="E43" s="572"/>
      <c r="F43" s="572"/>
      <c r="G43" s="572"/>
      <c r="H43" s="57">
        <v>8</v>
      </c>
      <c r="I43" s="28" t="s">
        <v>49</v>
      </c>
    </row>
    <row r="44" spans="1:9" ht="13" x14ac:dyDescent="0.25">
      <c r="A44" s="288" t="s">
        <v>12</v>
      </c>
      <c r="B44" s="573" t="s">
        <v>136</v>
      </c>
      <c r="C44" s="573"/>
      <c r="D44" s="573"/>
      <c r="E44" s="573"/>
      <c r="F44" s="573"/>
      <c r="G44" s="573"/>
      <c r="H44" s="573"/>
      <c r="I44" s="25">
        <v>5.93</v>
      </c>
    </row>
    <row r="45" spans="1:9" ht="13" x14ac:dyDescent="0.25">
      <c r="A45" s="288" t="s">
        <v>35</v>
      </c>
      <c r="B45" s="574" t="s">
        <v>271</v>
      </c>
      <c r="C45" s="574"/>
      <c r="D45" s="574"/>
      <c r="E45" s="574"/>
      <c r="F45" s="574"/>
      <c r="G45" s="574"/>
      <c r="H45" s="574"/>
      <c r="I45" s="20">
        <v>52</v>
      </c>
    </row>
    <row r="46" spans="1:9" ht="13" x14ac:dyDescent="0.25">
      <c r="A46" s="288" t="s">
        <v>32</v>
      </c>
      <c r="B46" s="574" t="s">
        <v>270</v>
      </c>
      <c r="C46" s="574"/>
      <c r="D46" s="574"/>
      <c r="E46" s="574"/>
      <c r="F46" s="574"/>
      <c r="G46" s="574"/>
      <c r="H46" s="574"/>
      <c r="I46" s="25">
        <v>3</v>
      </c>
    </row>
    <row r="47" spans="1:9" ht="13" x14ac:dyDescent="0.25">
      <c r="A47" s="288" t="s">
        <v>81</v>
      </c>
      <c r="B47" s="574" t="s">
        <v>261</v>
      </c>
      <c r="C47" s="574"/>
      <c r="D47" s="574"/>
      <c r="E47" s="574"/>
      <c r="F47" s="574"/>
      <c r="G47" s="574"/>
      <c r="H47" s="574"/>
      <c r="I47" s="20">
        <v>10</v>
      </c>
    </row>
    <row r="48" spans="1:9" ht="13" x14ac:dyDescent="0.25">
      <c r="A48" s="299"/>
      <c r="B48" s="575" t="s">
        <v>133</v>
      </c>
      <c r="C48" s="575"/>
      <c r="D48" s="575"/>
      <c r="E48" s="575"/>
      <c r="F48" s="575"/>
      <c r="G48" s="575"/>
      <c r="H48" s="575"/>
      <c r="I48" s="25">
        <f>SUM(I39:I47)</f>
        <v>307.73</v>
      </c>
    </row>
    <row r="49" spans="1:9" ht="13" x14ac:dyDescent="0.25">
      <c r="A49" s="560"/>
      <c r="B49" s="560"/>
      <c r="C49" s="560"/>
      <c r="D49" s="560"/>
      <c r="E49" s="560"/>
      <c r="F49" s="560"/>
      <c r="G49" s="560"/>
      <c r="H49" s="560"/>
      <c r="I49" s="560"/>
    </row>
    <row r="50" spans="1:9" ht="13" x14ac:dyDescent="0.25">
      <c r="A50" s="580" t="s">
        <v>132</v>
      </c>
      <c r="B50" s="580"/>
      <c r="C50" s="580"/>
      <c r="D50" s="580"/>
      <c r="E50" s="580"/>
      <c r="F50" s="580"/>
      <c r="G50" s="580"/>
      <c r="H50" s="580"/>
      <c r="I50" s="580"/>
    </row>
    <row r="51" spans="1:9" ht="13" x14ac:dyDescent="0.25">
      <c r="A51" s="580"/>
      <c r="B51" s="580"/>
      <c r="C51" s="580"/>
      <c r="D51" s="580"/>
      <c r="E51" s="580"/>
      <c r="F51" s="580"/>
      <c r="G51" s="580"/>
      <c r="H51" s="580"/>
      <c r="I51" s="580"/>
    </row>
    <row r="52" spans="1:9" ht="13" x14ac:dyDescent="0.25">
      <c r="A52" s="580" t="s">
        <v>131</v>
      </c>
      <c r="B52" s="580"/>
      <c r="C52" s="580"/>
      <c r="D52" s="580"/>
      <c r="E52" s="580"/>
      <c r="F52" s="580"/>
      <c r="G52" s="580"/>
      <c r="H52" s="580"/>
      <c r="I52" s="580"/>
    </row>
    <row r="53" spans="1:9" ht="14" x14ac:dyDescent="0.25">
      <c r="A53" s="295">
        <v>3</v>
      </c>
      <c r="B53" s="554" t="s">
        <v>130</v>
      </c>
      <c r="C53" s="554"/>
      <c r="D53" s="554"/>
      <c r="E53" s="554"/>
      <c r="F53" s="554"/>
      <c r="G53" s="554"/>
      <c r="H53" s="554"/>
      <c r="I53" s="295" t="s">
        <v>16</v>
      </c>
    </row>
    <row r="54" spans="1:9" ht="13" x14ac:dyDescent="0.25">
      <c r="A54" s="288" t="s">
        <v>15</v>
      </c>
      <c r="B54" s="553" t="s">
        <v>129</v>
      </c>
      <c r="C54" s="553"/>
      <c r="D54" s="553"/>
      <c r="E54" s="553"/>
      <c r="F54" s="553"/>
      <c r="G54" s="553"/>
      <c r="H54" s="553"/>
      <c r="I54" s="25">
        <v>30</v>
      </c>
    </row>
    <row r="55" spans="1:9" ht="13" x14ac:dyDescent="0.25">
      <c r="A55" s="288" t="s">
        <v>13</v>
      </c>
      <c r="B55" s="553" t="s">
        <v>128</v>
      </c>
      <c r="C55" s="553"/>
      <c r="D55" s="553"/>
      <c r="E55" s="553"/>
      <c r="F55" s="553"/>
      <c r="G55" s="553"/>
      <c r="H55" s="553"/>
      <c r="I55" s="20"/>
    </row>
    <row r="56" spans="1:9" ht="13" x14ac:dyDescent="0.25">
      <c r="A56" s="288" t="s">
        <v>12</v>
      </c>
      <c r="B56" s="577" t="s">
        <v>127</v>
      </c>
      <c r="C56" s="577"/>
      <c r="D56" s="577"/>
      <c r="E56" s="577"/>
      <c r="F56" s="577"/>
      <c r="G56" s="577"/>
      <c r="H56" s="577"/>
      <c r="I56" s="20"/>
    </row>
    <row r="57" spans="1:9" ht="13" x14ac:dyDescent="0.25">
      <c r="A57" s="288" t="s">
        <v>35</v>
      </c>
      <c r="B57" s="553" t="s">
        <v>65</v>
      </c>
      <c r="C57" s="553"/>
      <c r="D57" s="553"/>
      <c r="E57" s="553"/>
      <c r="F57" s="553"/>
      <c r="G57" s="553"/>
      <c r="H57" s="553"/>
      <c r="I57" s="20">
        <v>0</v>
      </c>
    </row>
    <row r="58" spans="1:9" ht="13" x14ac:dyDescent="0.25">
      <c r="A58" s="578" t="s">
        <v>125</v>
      </c>
      <c r="B58" s="578"/>
      <c r="C58" s="578"/>
      <c r="D58" s="578"/>
      <c r="E58" s="578"/>
      <c r="F58" s="578"/>
      <c r="G58" s="578"/>
      <c r="H58" s="578"/>
      <c r="I58" s="20">
        <f>SUM(I54:I57)</f>
        <v>30</v>
      </c>
    </row>
    <row r="59" spans="1:9" ht="18" x14ac:dyDescent="0.25">
      <c r="A59" s="579"/>
      <c r="B59" s="579"/>
      <c r="C59" s="579"/>
      <c r="D59" s="579"/>
      <c r="E59" s="579"/>
      <c r="F59" s="579"/>
      <c r="G59" s="579"/>
      <c r="H59" s="579"/>
      <c r="I59" s="579"/>
    </row>
    <row r="60" spans="1:9" x14ac:dyDescent="0.25">
      <c r="A60" s="564" t="s">
        <v>124</v>
      </c>
      <c r="B60" s="564"/>
      <c r="C60" s="564"/>
      <c r="D60" s="564"/>
      <c r="E60" s="564"/>
      <c r="F60" s="564"/>
      <c r="G60" s="564"/>
      <c r="H60" s="564"/>
      <c r="I60" s="564"/>
    </row>
    <row r="61" spans="1:9" ht="18" x14ac:dyDescent="0.25">
      <c r="A61" s="55"/>
      <c r="B61" s="54"/>
      <c r="C61" s="54"/>
      <c r="D61" s="54"/>
      <c r="E61" s="54"/>
      <c r="F61" s="54"/>
      <c r="G61" s="54"/>
      <c r="H61" s="54"/>
      <c r="I61" s="53"/>
    </row>
    <row r="62" spans="1:9" ht="13" x14ac:dyDescent="0.25">
      <c r="A62" s="568" t="s">
        <v>123</v>
      </c>
      <c r="B62" s="568"/>
      <c r="C62" s="568"/>
      <c r="D62" s="568"/>
      <c r="E62" s="568"/>
      <c r="F62" s="568"/>
      <c r="G62" s="568"/>
      <c r="H62" s="568"/>
      <c r="I62" s="568"/>
    </row>
    <row r="63" spans="1:9" ht="14" x14ac:dyDescent="0.25">
      <c r="A63" s="52" t="s">
        <v>76</v>
      </c>
      <c r="B63" s="554" t="s">
        <v>122</v>
      </c>
      <c r="C63" s="554"/>
      <c r="D63" s="554"/>
      <c r="E63" s="554"/>
      <c r="F63" s="554"/>
      <c r="G63" s="554"/>
      <c r="H63" s="296" t="s">
        <v>62</v>
      </c>
      <c r="I63" s="296" t="s">
        <v>16</v>
      </c>
    </row>
    <row r="64" spans="1:9" ht="13" x14ac:dyDescent="0.25">
      <c r="A64" s="50" t="s">
        <v>15</v>
      </c>
      <c r="B64" s="553" t="s">
        <v>121</v>
      </c>
      <c r="C64" s="553"/>
      <c r="D64" s="553"/>
      <c r="E64" s="553"/>
      <c r="F64" s="553"/>
      <c r="G64" s="553"/>
      <c r="H64" s="32">
        <v>0.2</v>
      </c>
      <c r="I64" s="49">
        <f>I36*20%</f>
        <v>142</v>
      </c>
    </row>
    <row r="65" spans="1:9" ht="13" x14ac:dyDescent="0.25">
      <c r="A65" s="50" t="s">
        <v>13</v>
      </c>
      <c r="B65" s="553" t="s">
        <v>120</v>
      </c>
      <c r="C65" s="553"/>
      <c r="D65" s="553"/>
      <c r="E65" s="553"/>
      <c r="F65" s="553"/>
      <c r="G65" s="553"/>
      <c r="H65" s="32">
        <v>1.4999999999999999E-2</v>
      </c>
      <c r="I65" s="49">
        <f>I36*1.5%</f>
        <v>10.65</v>
      </c>
    </row>
    <row r="66" spans="1:9" ht="13" x14ac:dyDescent="0.25">
      <c r="A66" s="50" t="s">
        <v>12</v>
      </c>
      <c r="B66" s="553" t="s">
        <v>119</v>
      </c>
      <c r="C66" s="553"/>
      <c r="D66" s="553"/>
      <c r="E66" s="553"/>
      <c r="F66" s="553"/>
      <c r="G66" s="553"/>
      <c r="H66" s="32">
        <v>0.01</v>
      </c>
      <c r="I66" s="49">
        <f>I36*1%</f>
        <v>7.1000000000000005</v>
      </c>
    </row>
    <row r="67" spans="1:9" ht="13" x14ac:dyDescent="0.25">
      <c r="A67" s="50" t="s">
        <v>35</v>
      </c>
      <c r="B67" s="553" t="s">
        <v>118</v>
      </c>
      <c r="C67" s="553"/>
      <c r="D67" s="553"/>
      <c r="E67" s="553"/>
      <c r="F67" s="553"/>
      <c r="G67" s="553"/>
      <c r="H67" s="32">
        <v>2E-3</v>
      </c>
      <c r="I67" s="49">
        <f>I36*0.2%</f>
        <v>1.42</v>
      </c>
    </row>
    <row r="68" spans="1:9" ht="13" x14ac:dyDescent="0.25">
      <c r="A68" s="50" t="s">
        <v>32</v>
      </c>
      <c r="B68" s="553" t="s">
        <v>117</v>
      </c>
      <c r="C68" s="553"/>
      <c r="D68" s="553"/>
      <c r="E68" s="553"/>
      <c r="F68" s="553"/>
      <c r="G68" s="553"/>
      <c r="H68" s="32">
        <v>2.5000000000000001E-2</v>
      </c>
      <c r="I68" s="49">
        <f>I36*2.5%</f>
        <v>17.75</v>
      </c>
    </row>
    <row r="69" spans="1:9" ht="13" x14ac:dyDescent="0.25">
      <c r="A69" s="50" t="s">
        <v>81</v>
      </c>
      <c r="B69" s="553" t="s">
        <v>116</v>
      </c>
      <c r="C69" s="553"/>
      <c r="D69" s="553"/>
      <c r="E69" s="553"/>
      <c r="F69" s="553"/>
      <c r="G69" s="553"/>
      <c r="H69" s="32">
        <v>0.08</v>
      </c>
      <c r="I69" s="49">
        <f>I36*8%</f>
        <v>56.800000000000004</v>
      </c>
    </row>
    <row r="70" spans="1:9" ht="13" x14ac:dyDescent="0.25">
      <c r="A70" s="50" t="s">
        <v>79</v>
      </c>
      <c r="B70" s="553" t="s">
        <v>115</v>
      </c>
      <c r="C70" s="553"/>
      <c r="D70" s="553"/>
      <c r="E70" s="553"/>
      <c r="F70" s="553"/>
      <c r="G70" s="553"/>
      <c r="H70" s="32">
        <v>0.03</v>
      </c>
      <c r="I70" s="49">
        <f>I36*3%</f>
        <v>21.3</v>
      </c>
    </row>
    <row r="71" spans="1:9" ht="13" x14ac:dyDescent="0.25">
      <c r="A71" s="50" t="s">
        <v>114</v>
      </c>
      <c r="B71" s="553" t="s">
        <v>113</v>
      </c>
      <c r="C71" s="553"/>
      <c r="D71" s="553"/>
      <c r="E71" s="553"/>
      <c r="F71" s="553"/>
      <c r="G71" s="553"/>
      <c r="H71" s="32">
        <v>6.0000000000000001E-3</v>
      </c>
      <c r="I71" s="49">
        <f>I36*0.6%</f>
        <v>4.26</v>
      </c>
    </row>
    <row r="72" spans="1:9" ht="13" x14ac:dyDescent="0.25">
      <c r="A72" s="578" t="s">
        <v>47</v>
      </c>
      <c r="B72" s="578"/>
      <c r="C72" s="578"/>
      <c r="D72" s="578"/>
      <c r="E72" s="578"/>
      <c r="F72" s="578"/>
      <c r="G72" s="578"/>
      <c r="H72" s="32">
        <f>SUM(H64:H71)</f>
        <v>0.3680000000000001</v>
      </c>
      <c r="I72" s="25">
        <f>SUM(I64:I71)</f>
        <v>261.27999999999997</v>
      </c>
    </row>
    <row r="73" spans="1:9" ht="13" x14ac:dyDescent="0.25">
      <c r="A73" s="298"/>
      <c r="B73" s="47"/>
      <c r="C73" s="47"/>
      <c r="D73" s="47"/>
      <c r="E73" s="47"/>
      <c r="F73" s="47"/>
      <c r="G73" s="47"/>
      <c r="H73" s="46"/>
      <c r="I73" s="45"/>
    </row>
    <row r="74" spans="1:9" ht="13" x14ac:dyDescent="0.25">
      <c r="A74" s="553" t="s">
        <v>112</v>
      </c>
      <c r="B74" s="553"/>
      <c r="C74" s="553"/>
      <c r="D74" s="553"/>
      <c r="E74" s="553"/>
      <c r="F74" s="553"/>
      <c r="G74" s="553"/>
      <c r="H74" s="553"/>
      <c r="I74" s="553"/>
    </row>
    <row r="75" spans="1:9" ht="13" x14ac:dyDescent="0.25">
      <c r="A75" s="560"/>
      <c r="B75" s="560"/>
      <c r="C75" s="560"/>
      <c r="D75" s="560"/>
      <c r="E75" s="560"/>
      <c r="F75" s="560"/>
      <c r="G75" s="560"/>
      <c r="H75" s="560"/>
      <c r="I75" s="560"/>
    </row>
    <row r="76" spans="1:9" ht="14" x14ac:dyDescent="0.25">
      <c r="A76" s="554" t="s">
        <v>111</v>
      </c>
      <c r="B76" s="554"/>
      <c r="C76" s="554"/>
      <c r="D76" s="554"/>
      <c r="E76" s="554"/>
      <c r="F76" s="554"/>
      <c r="G76" s="554"/>
      <c r="H76" s="554"/>
      <c r="I76" s="554"/>
    </row>
    <row r="77" spans="1:9" ht="14" x14ac:dyDescent="0.25">
      <c r="A77" s="295" t="s">
        <v>74</v>
      </c>
      <c r="B77" s="554" t="s">
        <v>110</v>
      </c>
      <c r="C77" s="554"/>
      <c r="D77" s="554"/>
      <c r="E77" s="554"/>
      <c r="F77" s="554"/>
      <c r="G77" s="554"/>
      <c r="H77" s="554"/>
      <c r="I77" s="295" t="s">
        <v>16</v>
      </c>
    </row>
    <row r="78" spans="1:9" ht="13" x14ac:dyDescent="0.25">
      <c r="A78" s="288" t="s">
        <v>15</v>
      </c>
      <c r="B78" s="553" t="s">
        <v>109</v>
      </c>
      <c r="C78" s="553"/>
      <c r="D78" s="553"/>
      <c r="E78" s="553"/>
      <c r="F78" s="553"/>
      <c r="G78" s="553"/>
      <c r="H78" s="553"/>
      <c r="I78" s="25">
        <f>I36*8.33%</f>
        <v>59.143000000000001</v>
      </c>
    </row>
    <row r="79" spans="1:9" ht="13" x14ac:dyDescent="0.25">
      <c r="A79" s="288" t="s">
        <v>13</v>
      </c>
      <c r="B79" s="553" t="s">
        <v>108</v>
      </c>
      <c r="C79" s="553"/>
      <c r="D79" s="553"/>
      <c r="E79" s="553"/>
      <c r="F79" s="553"/>
      <c r="G79" s="553"/>
      <c r="H79" s="553"/>
      <c r="I79" s="44">
        <f>I36*2.78%</f>
        <v>19.738</v>
      </c>
    </row>
    <row r="80" spans="1:9" ht="13" x14ac:dyDescent="0.25">
      <c r="A80" s="578" t="s">
        <v>80</v>
      </c>
      <c r="B80" s="578"/>
      <c r="C80" s="578"/>
      <c r="D80" s="578"/>
      <c r="E80" s="578"/>
      <c r="F80" s="578"/>
      <c r="G80" s="578"/>
      <c r="H80" s="578"/>
      <c r="I80" s="44">
        <f>SUM(I78:I79)</f>
        <v>78.881</v>
      </c>
    </row>
    <row r="81" spans="1:9" ht="13" x14ac:dyDescent="0.25">
      <c r="A81" s="288" t="s">
        <v>12</v>
      </c>
      <c r="B81" s="553" t="s">
        <v>107</v>
      </c>
      <c r="C81" s="553"/>
      <c r="D81" s="553"/>
      <c r="E81" s="553"/>
      <c r="F81" s="553"/>
      <c r="G81" s="553"/>
      <c r="H81" s="553"/>
      <c r="I81" s="294">
        <f>ROUND(H72*I80,2)</f>
        <v>29.03</v>
      </c>
    </row>
    <row r="82" spans="1:9" ht="13" x14ac:dyDescent="0.25">
      <c r="A82" s="578" t="s">
        <v>47</v>
      </c>
      <c r="B82" s="578"/>
      <c r="C82" s="578"/>
      <c r="D82" s="578"/>
      <c r="E82" s="578"/>
      <c r="F82" s="578"/>
      <c r="G82" s="578"/>
      <c r="H82" s="578"/>
      <c r="I82" s="44">
        <f>SUM(I80:I81)</f>
        <v>107.911</v>
      </c>
    </row>
    <row r="83" spans="1:9" ht="13" x14ac:dyDescent="0.25">
      <c r="A83" s="580"/>
      <c r="B83" s="580"/>
      <c r="C83" s="580"/>
      <c r="D83" s="580"/>
      <c r="E83" s="580"/>
      <c r="F83" s="580"/>
      <c r="G83" s="580"/>
      <c r="H83" s="580"/>
      <c r="I83" s="580"/>
    </row>
    <row r="84" spans="1:9" ht="14" x14ac:dyDescent="0.25">
      <c r="A84" s="554" t="s">
        <v>106</v>
      </c>
      <c r="B84" s="554"/>
      <c r="C84" s="554"/>
      <c r="D84" s="554"/>
      <c r="E84" s="554"/>
      <c r="F84" s="554"/>
      <c r="G84" s="554"/>
      <c r="H84" s="554"/>
      <c r="I84" s="554"/>
    </row>
    <row r="85" spans="1:9" ht="14" x14ac:dyDescent="0.25">
      <c r="A85" s="295" t="s">
        <v>72</v>
      </c>
      <c r="B85" s="581" t="s">
        <v>105</v>
      </c>
      <c r="C85" s="581"/>
      <c r="D85" s="581"/>
      <c r="E85" s="581"/>
      <c r="F85" s="581"/>
      <c r="G85" s="581"/>
      <c r="H85" s="581"/>
      <c r="I85" s="295" t="s">
        <v>16</v>
      </c>
    </row>
    <row r="86" spans="1:9" ht="13" x14ac:dyDescent="0.25">
      <c r="A86" s="288" t="s">
        <v>15</v>
      </c>
      <c r="B86" s="553" t="s">
        <v>105</v>
      </c>
      <c r="C86" s="553"/>
      <c r="D86" s="553"/>
      <c r="E86" s="553"/>
      <c r="F86" s="553"/>
      <c r="G86" s="553"/>
      <c r="H86" s="553"/>
      <c r="I86" s="71">
        <f xml:space="preserve"> I36*0.07%</f>
        <v>0.49700000000000005</v>
      </c>
    </row>
    <row r="87" spans="1:9" ht="13" x14ac:dyDescent="0.25">
      <c r="A87" s="288" t="s">
        <v>13</v>
      </c>
      <c r="B87" s="553" t="s">
        <v>103</v>
      </c>
      <c r="C87" s="553"/>
      <c r="D87" s="553"/>
      <c r="E87" s="553"/>
      <c r="F87" s="553"/>
      <c r="G87" s="553"/>
      <c r="H87" s="553"/>
      <c r="I87" s="25">
        <f>ROUND(H72*I86,2)</f>
        <v>0.18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25">
        <f>SUM(I86:I87)</f>
        <v>0.67700000000000005</v>
      </c>
    </row>
    <row r="89" spans="1:9" ht="14" x14ac:dyDescent="0.25">
      <c r="A89" s="581" t="s">
        <v>102</v>
      </c>
      <c r="B89" s="581"/>
      <c r="C89" s="581"/>
      <c r="D89" s="581"/>
      <c r="E89" s="581"/>
      <c r="F89" s="581"/>
      <c r="G89" s="581"/>
      <c r="H89" s="581"/>
      <c r="I89" s="581"/>
    </row>
    <row r="90" spans="1:9" ht="14" x14ac:dyDescent="0.25">
      <c r="A90" s="295" t="s">
        <v>70</v>
      </c>
      <c r="B90" s="581" t="s">
        <v>101</v>
      </c>
      <c r="C90" s="581"/>
      <c r="D90" s="581"/>
      <c r="E90" s="581"/>
      <c r="F90" s="581"/>
      <c r="G90" s="581"/>
      <c r="H90" s="581"/>
      <c r="I90" s="295" t="s">
        <v>16</v>
      </c>
    </row>
    <row r="91" spans="1:9" ht="13" x14ac:dyDescent="0.25">
      <c r="A91" s="288" t="s">
        <v>15</v>
      </c>
      <c r="B91" s="577" t="s">
        <v>100</v>
      </c>
      <c r="C91" s="577"/>
      <c r="D91" s="577"/>
      <c r="E91" s="577"/>
      <c r="F91" s="577"/>
      <c r="G91" s="577"/>
      <c r="H91" s="577"/>
      <c r="I91" s="72">
        <f>I36*0.42%</f>
        <v>2.9819999999999998</v>
      </c>
    </row>
    <row r="92" spans="1:9" ht="13" x14ac:dyDescent="0.25">
      <c r="A92" s="288" t="s">
        <v>13</v>
      </c>
      <c r="B92" s="577" t="s">
        <v>99</v>
      </c>
      <c r="C92" s="577"/>
      <c r="D92" s="577"/>
      <c r="E92" s="577"/>
      <c r="F92" s="577"/>
      <c r="G92" s="577"/>
      <c r="H92" s="577"/>
      <c r="I92" s="25">
        <f>I36*0.03%</f>
        <v>0.21299999999999999</v>
      </c>
    </row>
    <row r="93" spans="1:9" ht="13" x14ac:dyDescent="0.25">
      <c r="A93" s="288" t="s">
        <v>98</v>
      </c>
      <c r="B93" s="577" t="s">
        <v>97</v>
      </c>
      <c r="C93" s="577"/>
      <c r="D93" s="577"/>
      <c r="E93" s="577"/>
      <c r="F93" s="577"/>
      <c r="G93" s="577"/>
      <c r="H93" s="577"/>
      <c r="I93" s="25">
        <f>ROUND((0.08*0.4*0.05)*I36,2)</f>
        <v>1.1399999999999999</v>
      </c>
    </row>
    <row r="94" spans="1:9" ht="13" x14ac:dyDescent="0.25">
      <c r="A94" s="288" t="s">
        <v>96</v>
      </c>
      <c r="B94" s="553" t="s">
        <v>95</v>
      </c>
      <c r="C94" s="553"/>
      <c r="D94" s="553"/>
      <c r="E94" s="553"/>
      <c r="F94" s="553"/>
      <c r="G94" s="553"/>
      <c r="H94" s="553"/>
      <c r="I94" s="71">
        <f>ROUND((1*0.08*0.1*0.05)*I36,2)</f>
        <v>0.28000000000000003</v>
      </c>
    </row>
    <row r="95" spans="1:9" ht="13" x14ac:dyDescent="0.25">
      <c r="A95" s="288" t="s">
        <v>35</v>
      </c>
      <c r="B95" s="553" t="s">
        <v>190</v>
      </c>
      <c r="C95" s="553"/>
      <c r="D95" s="553"/>
      <c r="E95" s="553"/>
      <c r="F95" s="553"/>
      <c r="G95" s="553"/>
      <c r="H95" s="553"/>
      <c r="I95" s="25">
        <f xml:space="preserve"> I36*1.94%</f>
        <v>13.774000000000001</v>
      </c>
    </row>
    <row r="96" spans="1:9" ht="13" x14ac:dyDescent="0.25">
      <c r="A96" s="288" t="s">
        <v>32</v>
      </c>
      <c r="B96" s="577" t="s">
        <v>93</v>
      </c>
      <c r="C96" s="577"/>
      <c r="D96" s="577"/>
      <c r="E96" s="577"/>
      <c r="F96" s="577"/>
      <c r="G96" s="577"/>
      <c r="H96" s="577"/>
      <c r="I96" s="25">
        <f>I95*36.8%</f>
        <v>5.0688320000000004</v>
      </c>
    </row>
    <row r="97" spans="1:9" ht="13" x14ac:dyDescent="0.25">
      <c r="A97" s="288" t="s">
        <v>92</v>
      </c>
      <c r="B97" s="577" t="s">
        <v>91</v>
      </c>
      <c r="C97" s="577"/>
      <c r="D97" s="577"/>
      <c r="E97" s="577"/>
      <c r="F97" s="577"/>
      <c r="G97" s="577"/>
      <c r="H97" s="577"/>
      <c r="I97" s="25">
        <f>ROUND(1*0.08*0.4*I36,2)</f>
        <v>22.72</v>
      </c>
    </row>
    <row r="98" spans="1:9" ht="13" x14ac:dyDescent="0.25">
      <c r="A98" s="288" t="s">
        <v>90</v>
      </c>
      <c r="B98" s="553" t="s">
        <v>89</v>
      </c>
      <c r="C98" s="553"/>
      <c r="D98" s="553"/>
      <c r="E98" s="553"/>
      <c r="F98" s="553"/>
      <c r="G98" s="553"/>
      <c r="H98" s="553"/>
      <c r="I98" s="25">
        <f>ROUND(1*0.08*0.1*I36,2)</f>
        <v>5.68</v>
      </c>
    </row>
    <row r="99" spans="1:9" ht="13" x14ac:dyDescent="0.25">
      <c r="A99" s="578" t="s">
        <v>47</v>
      </c>
      <c r="B99" s="578"/>
      <c r="C99" s="578"/>
      <c r="D99" s="578"/>
      <c r="E99" s="578"/>
      <c r="F99" s="578"/>
      <c r="G99" s="578"/>
      <c r="H99" s="578"/>
      <c r="I99" s="25">
        <f>SUM(I91:I98)</f>
        <v>51.857832000000002</v>
      </c>
    </row>
    <row r="100" spans="1:9" ht="14" x14ac:dyDescent="0.25">
      <c r="A100" s="554" t="s">
        <v>88</v>
      </c>
      <c r="B100" s="554"/>
      <c r="C100" s="554"/>
      <c r="D100" s="554"/>
      <c r="E100" s="554"/>
      <c r="F100" s="554"/>
      <c r="G100" s="554"/>
      <c r="H100" s="554"/>
      <c r="I100" s="554"/>
    </row>
    <row r="101" spans="1:9" ht="14" x14ac:dyDescent="0.3">
      <c r="A101" s="41" t="s">
        <v>68</v>
      </c>
      <c r="B101" s="581" t="s">
        <v>87</v>
      </c>
      <c r="C101" s="581"/>
      <c r="D101" s="581"/>
      <c r="E101" s="581"/>
      <c r="F101" s="581"/>
      <c r="G101" s="581"/>
      <c r="H101" s="581"/>
      <c r="I101" s="41" t="s">
        <v>16</v>
      </c>
    </row>
    <row r="102" spans="1:9" ht="13" x14ac:dyDescent="0.3">
      <c r="A102" s="286" t="s">
        <v>15</v>
      </c>
      <c r="B102" s="577" t="s">
        <v>86</v>
      </c>
      <c r="C102" s="577"/>
      <c r="D102" s="577"/>
      <c r="E102" s="577"/>
      <c r="F102" s="577"/>
      <c r="G102" s="577"/>
      <c r="H102" s="577"/>
      <c r="I102" s="25">
        <f>I36*8.33%</f>
        <v>59.143000000000001</v>
      </c>
    </row>
    <row r="103" spans="1:9" ht="13" x14ac:dyDescent="0.3">
      <c r="A103" s="286" t="s">
        <v>13</v>
      </c>
      <c r="B103" s="577" t="s">
        <v>191</v>
      </c>
      <c r="C103" s="577"/>
      <c r="D103" s="577"/>
      <c r="E103" s="577"/>
      <c r="F103" s="577"/>
      <c r="G103" s="577"/>
      <c r="H103" s="577"/>
      <c r="I103" s="40">
        <f>I36*1%</f>
        <v>7.1000000000000005</v>
      </c>
    </row>
    <row r="104" spans="1:9" ht="13" x14ac:dyDescent="0.3">
      <c r="A104" s="286" t="s">
        <v>12</v>
      </c>
      <c r="B104" s="577" t="s">
        <v>180</v>
      </c>
      <c r="C104" s="577"/>
      <c r="D104" s="577"/>
      <c r="E104" s="577"/>
      <c r="F104" s="577"/>
      <c r="G104" s="577"/>
      <c r="H104" s="577"/>
      <c r="I104" s="40">
        <f>I36*0.02%</f>
        <v>0.14200000000000002</v>
      </c>
    </row>
    <row r="105" spans="1:9" ht="13" x14ac:dyDescent="0.3">
      <c r="A105" s="286" t="s">
        <v>35</v>
      </c>
      <c r="B105" s="577" t="s">
        <v>192</v>
      </c>
      <c r="C105" s="577"/>
      <c r="D105" s="577"/>
      <c r="E105" s="577"/>
      <c r="F105" s="577"/>
      <c r="G105" s="577"/>
      <c r="H105" s="577"/>
      <c r="I105" s="40">
        <f>I36*0.05%</f>
        <v>0.35499999999999998</v>
      </c>
    </row>
    <row r="106" spans="1:9" ht="13" x14ac:dyDescent="0.3">
      <c r="A106" s="286" t="s">
        <v>32</v>
      </c>
      <c r="B106" s="577" t="s">
        <v>193</v>
      </c>
      <c r="C106" s="577"/>
      <c r="D106" s="577"/>
      <c r="E106" s="577"/>
      <c r="F106" s="577"/>
      <c r="G106" s="577"/>
      <c r="H106" s="577"/>
      <c r="I106" s="37">
        <f>I36*0.28%</f>
        <v>1.9880000000000002</v>
      </c>
    </row>
    <row r="107" spans="1:9" ht="13" x14ac:dyDescent="0.3">
      <c r="A107" s="286" t="s">
        <v>81</v>
      </c>
      <c r="B107" s="577" t="s">
        <v>65</v>
      </c>
      <c r="C107" s="577"/>
      <c r="D107" s="577"/>
      <c r="E107" s="577"/>
      <c r="F107" s="577"/>
      <c r="G107" s="577"/>
      <c r="H107" s="577"/>
      <c r="I107" s="37"/>
    </row>
    <row r="108" spans="1:9" ht="13" x14ac:dyDescent="0.3">
      <c r="A108" s="578" t="s">
        <v>80</v>
      </c>
      <c r="B108" s="578"/>
      <c r="C108" s="578"/>
      <c r="D108" s="578"/>
      <c r="E108" s="578"/>
      <c r="F108" s="578"/>
      <c r="G108" s="578"/>
      <c r="H108" s="578"/>
      <c r="I108" s="37">
        <f>SUM(I102:I107)</f>
        <v>68.727999999999994</v>
      </c>
    </row>
    <row r="109" spans="1:9" ht="13" x14ac:dyDescent="0.3">
      <c r="A109" s="289" t="s">
        <v>79</v>
      </c>
      <c r="B109" s="577" t="s">
        <v>78</v>
      </c>
      <c r="C109" s="577"/>
      <c r="D109" s="577"/>
      <c r="E109" s="577"/>
      <c r="F109" s="577"/>
      <c r="G109" s="577"/>
      <c r="H109" s="577"/>
      <c r="I109" s="37">
        <f>ROUND(H72*I108,2)</f>
        <v>25.29</v>
      </c>
    </row>
    <row r="110" spans="1:9" ht="13" x14ac:dyDescent="0.25">
      <c r="A110" s="578" t="s">
        <v>47</v>
      </c>
      <c r="B110" s="578"/>
      <c r="C110" s="578"/>
      <c r="D110" s="578"/>
      <c r="E110" s="578"/>
      <c r="F110" s="578"/>
      <c r="G110" s="578"/>
      <c r="H110" s="578"/>
      <c r="I110" s="25">
        <f>SUM(I108:I109)</f>
        <v>94.018000000000001</v>
      </c>
    </row>
    <row r="111" spans="1:9" ht="14" x14ac:dyDescent="0.25">
      <c r="A111" s="581" t="s">
        <v>77</v>
      </c>
      <c r="B111" s="581"/>
      <c r="C111" s="581"/>
      <c r="D111" s="581"/>
      <c r="E111" s="581"/>
      <c r="F111" s="581"/>
      <c r="G111" s="581"/>
      <c r="H111" s="581"/>
      <c r="I111" s="581"/>
    </row>
    <row r="112" spans="1:9" ht="14" x14ac:dyDescent="0.25">
      <c r="A112" s="295">
        <v>4</v>
      </c>
      <c r="B112" s="554" t="s">
        <v>34</v>
      </c>
      <c r="C112" s="554"/>
      <c r="D112" s="554"/>
      <c r="E112" s="554"/>
      <c r="F112" s="554"/>
      <c r="G112" s="554"/>
      <c r="H112" s="554"/>
      <c r="I112" s="295" t="s">
        <v>16</v>
      </c>
    </row>
    <row r="113" spans="1:9" ht="13" x14ac:dyDescent="0.25">
      <c r="A113" s="288" t="s">
        <v>76</v>
      </c>
      <c r="B113" s="553" t="s">
        <v>75</v>
      </c>
      <c r="C113" s="553"/>
      <c r="D113" s="553"/>
      <c r="E113" s="553"/>
      <c r="F113" s="553"/>
      <c r="G113" s="553"/>
      <c r="H113" s="553"/>
      <c r="I113" s="25">
        <f>I72</f>
        <v>261.27999999999997</v>
      </c>
    </row>
    <row r="114" spans="1:9" ht="13" x14ac:dyDescent="0.25">
      <c r="A114" s="288" t="s">
        <v>74</v>
      </c>
      <c r="B114" s="553" t="s">
        <v>73</v>
      </c>
      <c r="C114" s="553"/>
      <c r="D114" s="553"/>
      <c r="E114" s="553"/>
      <c r="F114" s="553"/>
      <c r="G114" s="553"/>
      <c r="H114" s="553"/>
      <c r="I114" s="25">
        <f>I82</f>
        <v>107.911</v>
      </c>
    </row>
    <row r="115" spans="1:9" ht="13" x14ac:dyDescent="0.25">
      <c r="A115" s="288" t="s">
        <v>72</v>
      </c>
      <c r="B115" s="553" t="s">
        <v>71</v>
      </c>
      <c r="C115" s="553"/>
      <c r="D115" s="553"/>
      <c r="E115" s="553"/>
      <c r="F115" s="553"/>
      <c r="G115" s="553"/>
      <c r="H115" s="553"/>
      <c r="I115" s="25">
        <f>I88</f>
        <v>0.67700000000000005</v>
      </c>
    </row>
    <row r="116" spans="1:9" ht="13" x14ac:dyDescent="0.25">
      <c r="A116" s="288" t="s">
        <v>70</v>
      </c>
      <c r="B116" s="553" t="s">
        <v>69</v>
      </c>
      <c r="C116" s="553"/>
      <c r="D116" s="553"/>
      <c r="E116" s="553"/>
      <c r="F116" s="553"/>
      <c r="G116" s="553"/>
      <c r="H116" s="553"/>
      <c r="I116" s="25">
        <f>I99</f>
        <v>51.857832000000002</v>
      </c>
    </row>
    <row r="117" spans="1:9" ht="13" x14ac:dyDescent="0.25">
      <c r="A117" s="288" t="s">
        <v>68</v>
      </c>
      <c r="B117" s="553" t="s">
        <v>67</v>
      </c>
      <c r="C117" s="553"/>
      <c r="D117" s="553"/>
      <c r="E117" s="553"/>
      <c r="F117" s="553"/>
      <c r="G117" s="553"/>
      <c r="H117" s="553"/>
      <c r="I117" s="25">
        <f>I110</f>
        <v>94.018000000000001</v>
      </c>
    </row>
    <row r="118" spans="1:9" ht="13" x14ac:dyDescent="0.25">
      <c r="A118" s="288" t="s">
        <v>66</v>
      </c>
      <c r="B118" s="553" t="s">
        <v>65</v>
      </c>
      <c r="C118" s="553"/>
      <c r="D118" s="553"/>
      <c r="E118" s="553"/>
      <c r="F118" s="553"/>
      <c r="G118" s="553"/>
      <c r="H118" s="553"/>
      <c r="I118" s="25"/>
    </row>
    <row r="119" spans="1:9" ht="13" x14ac:dyDescent="0.25">
      <c r="A119" s="578" t="s">
        <v>47</v>
      </c>
      <c r="B119" s="578"/>
      <c r="C119" s="578"/>
      <c r="D119" s="578"/>
      <c r="E119" s="578"/>
      <c r="F119" s="578"/>
      <c r="G119" s="578"/>
      <c r="H119" s="578"/>
      <c r="I119" s="25">
        <f>SUM(I113:I118)</f>
        <v>515.743832</v>
      </c>
    </row>
    <row r="120" spans="1:9" ht="13" x14ac:dyDescent="0.25">
      <c r="A120" s="560" t="s">
        <v>64</v>
      </c>
      <c r="B120" s="560"/>
      <c r="C120" s="560"/>
      <c r="D120" s="560"/>
      <c r="E120" s="560"/>
      <c r="F120" s="560"/>
      <c r="G120" s="560"/>
      <c r="H120" s="560"/>
      <c r="I120" s="560"/>
    </row>
    <row r="121" spans="1:9" ht="14" x14ac:dyDescent="0.25">
      <c r="A121" s="295">
        <v>5</v>
      </c>
      <c r="B121" s="581" t="s">
        <v>63</v>
      </c>
      <c r="C121" s="581"/>
      <c r="D121" s="581"/>
      <c r="E121" s="581"/>
      <c r="F121" s="581"/>
      <c r="G121" s="581"/>
      <c r="H121" s="295" t="s">
        <v>62</v>
      </c>
      <c r="I121" s="34" t="s">
        <v>16</v>
      </c>
    </row>
    <row r="122" spans="1:9" ht="13" x14ac:dyDescent="0.25">
      <c r="A122" s="624" t="s">
        <v>61</v>
      </c>
      <c r="B122" s="624"/>
      <c r="C122" s="624"/>
      <c r="D122" s="624"/>
      <c r="E122" s="624"/>
      <c r="F122" s="624"/>
      <c r="G122" s="624"/>
      <c r="H122" s="33" t="s">
        <v>49</v>
      </c>
      <c r="I122" s="23">
        <f>SUM(I36+I48+I58+I119)</f>
        <v>1563.4738320000001</v>
      </c>
    </row>
    <row r="123" spans="1:9" ht="13" x14ac:dyDescent="0.25">
      <c r="A123" s="288" t="s">
        <v>15</v>
      </c>
      <c r="B123" s="574" t="s">
        <v>60</v>
      </c>
      <c r="C123" s="622"/>
      <c r="D123" s="622"/>
      <c r="E123" s="622"/>
      <c r="F123" s="622"/>
      <c r="G123" s="623"/>
      <c r="H123" s="285" t="s">
        <v>343</v>
      </c>
      <c r="I123" s="25">
        <v>100.17</v>
      </c>
    </row>
    <row r="124" spans="1:9" ht="13" x14ac:dyDescent="0.25">
      <c r="A124" s="624" t="s">
        <v>59</v>
      </c>
      <c r="B124" s="624"/>
      <c r="C124" s="624"/>
      <c r="D124" s="624"/>
      <c r="E124" s="624"/>
      <c r="F124" s="624"/>
      <c r="G124" s="624"/>
      <c r="H124" s="31" t="s">
        <v>49</v>
      </c>
      <c r="I124" s="23">
        <f>SUM(I36+I48+I58+I119+I123)</f>
        <v>1663.6438320000002</v>
      </c>
    </row>
    <row r="125" spans="1:9" ht="13" x14ac:dyDescent="0.25">
      <c r="A125" s="288" t="s">
        <v>13</v>
      </c>
      <c r="B125" s="574" t="s">
        <v>58</v>
      </c>
      <c r="C125" s="622"/>
      <c r="D125" s="622"/>
      <c r="E125" s="622"/>
      <c r="F125" s="622"/>
      <c r="G125" s="623"/>
      <c r="H125" s="32" t="s">
        <v>344</v>
      </c>
      <c r="I125" s="25">
        <v>43</v>
      </c>
    </row>
    <row r="126" spans="1:9" ht="13" x14ac:dyDescent="0.25">
      <c r="A126" s="624" t="s">
        <v>57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SUM(I36+I48+I58+I119+I123+I125)</f>
        <v>1706.6438320000002</v>
      </c>
    </row>
    <row r="127" spans="1:9" ht="13" x14ac:dyDescent="0.25">
      <c r="A127" s="288" t="s">
        <v>12</v>
      </c>
      <c r="B127" s="577" t="s">
        <v>56</v>
      </c>
      <c r="C127" s="577"/>
      <c r="D127" s="577"/>
      <c r="E127" s="577"/>
      <c r="F127" s="577"/>
      <c r="G127" s="577"/>
      <c r="H127" s="30" t="s">
        <v>49</v>
      </c>
      <c r="I127" s="28"/>
    </row>
    <row r="128" spans="1:9" ht="13" x14ac:dyDescent="0.25">
      <c r="A128" s="288"/>
      <c r="B128" s="577" t="s">
        <v>55</v>
      </c>
      <c r="C128" s="577"/>
      <c r="D128" s="577"/>
      <c r="E128" s="577"/>
      <c r="F128" s="577"/>
      <c r="G128" s="577"/>
      <c r="H128" s="30" t="s">
        <v>49</v>
      </c>
      <c r="I128" s="28" t="s">
        <v>49</v>
      </c>
    </row>
    <row r="129" spans="1:9" ht="13" x14ac:dyDescent="0.25">
      <c r="A129" s="288"/>
      <c r="B129" s="625" t="s">
        <v>263</v>
      </c>
      <c r="C129" s="583"/>
      <c r="D129" s="583"/>
      <c r="E129" s="583"/>
      <c r="F129" s="583"/>
      <c r="G129" s="583"/>
      <c r="H129" s="26">
        <v>0.03</v>
      </c>
      <c r="I129" s="25">
        <f>I152*H129</f>
        <v>55.5</v>
      </c>
    </row>
    <row r="130" spans="1:9" ht="13" x14ac:dyDescent="0.25">
      <c r="A130" s="288"/>
      <c r="B130" s="625" t="s">
        <v>264</v>
      </c>
      <c r="C130" s="583"/>
      <c r="D130" s="583"/>
      <c r="E130" s="583"/>
      <c r="F130" s="583"/>
      <c r="G130" s="583"/>
      <c r="H130" s="26">
        <v>6.4999999999999997E-3</v>
      </c>
      <c r="I130" s="25">
        <f>I152*H130</f>
        <v>12.024999999999999</v>
      </c>
    </row>
    <row r="131" spans="1:9" ht="13" x14ac:dyDescent="0.25">
      <c r="A131" s="288"/>
      <c r="B131" s="582" t="s">
        <v>265</v>
      </c>
      <c r="C131" s="582"/>
      <c r="D131" s="582"/>
      <c r="E131" s="582"/>
      <c r="F131" s="582"/>
      <c r="G131" s="582"/>
      <c r="H131" s="29"/>
      <c r="I131" s="28"/>
    </row>
    <row r="132" spans="1:9" ht="13" x14ac:dyDescent="0.25">
      <c r="A132" s="288"/>
      <c r="B132" s="584" t="s">
        <v>51</v>
      </c>
      <c r="C132" s="584"/>
      <c r="D132" s="584"/>
      <c r="E132" s="584"/>
      <c r="F132" s="584"/>
      <c r="G132" s="584"/>
      <c r="H132" s="29" t="s">
        <v>49</v>
      </c>
      <c r="I132" s="28" t="s">
        <v>49</v>
      </c>
    </row>
    <row r="133" spans="1:9" ht="13" x14ac:dyDescent="0.25">
      <c r="A133" s="288"/>
      <c r="B133" s="573" t="s">
        <v>50</v>
      </c>
      <c r="C133" s="573"/>
      <c r="D133" s="573"/>
      <c r="E133" s="573"/>
      <c r="F133" s="573"/>
      <c r="G133" s="573"/>
      <c r="H133" s="29" t="s">
        <v>49</v>
      </c>
      <c r="I133" s="28" t="s">
        <v>49</v>
      </c>
    </row>
    <row r="134" spans="1:9" ht="13" x14ac:dyDescent="0.25">
      <c r="A134" s="288"/>
      <c r="B134" s="625" t="s">
        <v>228</v>
      </c>
      <c r="C134" s="583"/>
      <c r="D134" s="583"/>
      <c r="E134" s="583"/>
      <c r="F134" s="583"/>
      <c r="G134" s="583"/>
      <c r="H134" s="26">
        <v>0.05</v>
      </c>
      <c r="I134" s="25">
        <f>I152*H134</f>
        <v>92.5</v>
      </c>
    </row>
    <row r="135" spans="1:9" ht="13" x14ac:dyDescent="0.25">
      <c r="A135" s="578" t="s">
        <v>248</v>
      </c>
      <c r="B135" s="578"/>
      <c r="C135" s="578"/>
      <c r="D135" s="578"/>
      <c r="E135" s="578"/>
      <c r="F135" s="578"/>
      <c r="G135" s="578"/>
      <c r="H135" s="578"/>
      <c r="I135" s="25">
        <f>I137+I123+I125</f>
        <v>303.19499999999999</v>
      </c>
    </row>
    <row r="136" spans="1:9" ht="13" x14ac:dyDescent="0.25">
      <c r="A136" s="578"/>
      <c r="B136" s="578"/>
      <c r="C136" s="578"/>
      <c r="D136" s="578"/>
      <c r="E136" s="578"/>
      <c r="F136" s="578"/>
      <c r="G136" s="578"/>
      <c r="H136" s="578"/>
      <c r="I136" s="578"/>
    </row>
    <row r="137" spans="1:9" ht="13" x14ac:dyDescent="0.25">
      <c r="A137" s="589" t="s">
        <v>46</v>
      </c>
      <c r="B137" s="589"/>
      <c r="C137" s="589"/>
      <c r="D137" s="589"/>
      <c r="E137" s="589"/>
      <c r="F137" s="589"/>
      <c r="G137" s="589"/>
      <c r="H137" s="24">
        <f>SUM(H129:H134)</f>
        <v>8.6499999999999994E-2</v>
      </c>
      <c r="I137" s="23">
        <f>SUM(I129:I134)</f>
        <v>160.02500000000001</v>
      </c>
    </row>
    <row r="138" spans="1:9" x14ac:dyDescent="0.25">
      <c r="A138" s="590" t="s">
        <v>45</v>
      </c>
      <c r="B138" s="590"/>
      <c r="C138" s="591" t="s">
        <v>44</v>
      </c>
      <c r="D138" s="591"/>
      <c r="E138" s="591"/>
      <c r="F138" s="591"/>
      <c r="G138" s="591"/>
      <c r="H138" s="591"/>
      <c r="I138" s="591"/>
    </row>
    <row r="139" spans="1:9" x14ac:dyDescent="0.25">
      <c r="A139" s="590"/>
      <c r="B139" s="590"/>
      <c r="C139" s="592" t="s">
        <v>43</v>
      </c>
      <c r="D139" s="592"/>
      <c r="E139" s="592"/>
      <c r="F139" s="592"/>
      <c r="G139" s="592"/>
      <c r="H139" s="592"/>
      <c r="I139" s="592"/>
    </row>
    <row r="140" spans="1:9" x14ac:dyDescent="0.25">
      <c r="A140" s="590"/>
      <c r="B140" s="590"/>
      <c r="C140" s="593" t="s">
        <v>42</v>
      </c>
      <c r="D140" s="593"/>
      <c r="E140" s="593"/>
      <c r="F140" s="593"/>
      <c r="G140" s="593"/>
      <c r="H140" s="593"/>
      <c r="I140" s="593"/>
    </row>
    <row r="141" spans="1:9" x14ac:dyDescent="0.25">
      <c r="A141" s="585"/>
      <c r="B141" s="585"/>
      <c r="C141" s="585"/>
      <c r="D141" s="585"/>
      <c r="E141" s="585"/>
      <c r="F141" s="585"/>
      <c r="G141" s="585"/>
      <c r="H141" s="585"/>
      <c r="I141" s="585"/>
    </row>
    <row r="142" spans="1:9" ht="13" x14ac:dyDescent="0.25">
      <c r="A142" s="553" t="s">
        <v>41</v>
      </c>
      <c r="B142" s="553"/>
      <c r="C142" s="553"/>
      <c r="D142" s="553"/>
      <c r="E142" s="553"/>
      <c r="F142" s="553"/>
      <c r="G142" s="553"/>
      <c r="H142" s="553"/>
      <c r="I142" s="553"/>
    </row>
    <row r="143" spans="1:9" ht="13" x14ac:dyDescent="0.25">
      <c r="A143" s="578"/>
      <c r="B143" s="578"/>
      <c r="C143" s="578"/>
      <c r="D143" s="578"/>
      <c r="E143" s="578"/>
      <c r="F143" s="578"/>
      <c r="G143" s="578"/>
      <c r="H143" s="578"/>
      <c r="I143" s="578"/>
    </row>
    <row r="144" spans="1:9" ht="15.5" x14ac:dyDescent="0.25">
      <c r="A144" s="586" t="s">
        <v>40</v>
      </c>
      <c r="B144" s="586"/>
      <c r="C144" s="586"/>
      <c r="D144" s="586"/>
      <c r="E144" s="586"/>
      <c r="F144" s="586"/>
      <c r="G144" s="586"/>
      <c r="H144" s="586"/>
      <c r="I144" s="586"/>
    </row>
    <row r="145" spans="1:9" ht="14" x14ac:dyDescent="0.25">
      <c r="A145" s="587" t="s">
        <v>39</v>
      </c>
      <c r="B145" s="587"/>
      <c r="C145" s="587"/>
      <c r="D145" s="587"/>
      <c r="E145" s="587"/>
      <c r="F145" s="587"/>
      <c r="G145" s="587"/>
      <c r="H145" s="587"/>
      <c r="I145" s="287" t="s">
        <v>16</v>
      </c>
    </row>
    <row r="146" spans="1:9" ht="13" x14ac:dyDescent="0.25">
      <c r="A146" s="291" t="s">
        <v>15</v>
      </c>
      <c r="B146" s="588" t="s">
        <v>38</v>
      </c>
      <c r="C146" s="588"/>
      <c r="D146" s="588"/>
      <c r="E146" s="588"/>
      <c r="F146" s="588"/>
      <c r="G146" s="588"/>
      <c r="H146" s="588"/>
      <c r="I146" s="20">
        <f>I36</f>
        <v>710</v>
      </c>
    </row>
    <row r="147" spans="1:9" ht="13" x14ac:dyDescent="0.25">
      <c r="A147" s="291" t="s">
        <v>13</v>
      </c>
      <c r="B147" s="588" t="s">
        <v>37</v>
      </c>
      <c r="C147" s="588"/>
      <c r="D147" s="588"/>
      <c r="E147" s="588"/>
      <c r="F147" s="588"/>
      <c r="G147" s="588"/>
      <c r="H147" s="588"/>
      <c r="I147" s="20">
        <f>I48</f>
        <v>307.73</v>
      </c>
    </row>
    <row r="148" spans="1:9" ht="13" x14ac:dyDescent="0.25">
      <c r="A148" s="291" t="s">
        <v>12</v>
      </c>
      <c r="B148" s="588" t="s">
        <v>36</v>
      </c>
      <c r="C148" s="588"/>
      <c r="D148" s="588"/>
      <c r="E148" s="588"/>
      <c r="F148" s="588"/>
      <c r="G148" s="588"/>
      <c r="H148" s="588"/>
      <c r="I148" s="20">
        <f>I58</f>
        <v>30</v>
      </c>
    </row>
    <row r="149" spans="1:9" ht="13" x14ac:dyDescent="0.25">
      <c r="A149" s="291" t="s">
        <v>35</v>
      </c>
      <c r="B149" s="588" t="s">
        <v>34</v>
      </c>
      <c r="C149" s="588"/>
      <c r="D149" s="588"/>
      <c r="E149" s="588"/>
      <c r="F149" s="588"/>
      <c r="G149" s="588"/>
      <c r="H149" s="588"/>
      <c r="I149" s="20">
        <f>I119</f>
        <v>515.743832</v>
      </c>
    </row>
    <row r="150" spans="1:9" ht="13" x14ac:dyDescent="0.25">
      <c r="A150" s="598" t="s">
        <v>33</v>
      </c>
      <c r="B150" s="598"/>
      <c r="C150" s="598"/>
      <c r="D150" s="598"/>
      <c r="E150" s="598"/>
      <c r="F150" s="598"/>
      <c r="G150" s="598"/>
      <c r="H150" s="598"/>
      <c r="I150" s="20">
        <f>SUM(I146:I149)</f>
        <v>1563.4738320000001</v>
      </c>
    </row>
    <row r="151" spans="1:9" ht="13" x14ac:dyDescent="0.25">
      <c r="A151" s="21" t="s">
        <v>32</v>
      </c>
      <c r="B151" s="588" t="s">
        <v>31</v>
      </c>
      <c r="C151" s="588"/>
      <c r="D151" s="588"/>
      <c r="E151" s="588"/>
      <c r="F151" s="588"/>
      <c r="G151" s="588"/>
      <c r="H151" s="588"/>
      <c r="I151" s="20">
        <f>I135</f>
        <v>303.19499999999999</v>
      </c>
    </row>
    <row r="152" spans="1:9" ht="13" x14ac:dyDescent="0.25">
      <c r="A152" s="598" t="s">
        <v>30</v>
      </c>
      <c r="B152" s="598"/>
      <c r="C152" s="598"/>
      <c r="D152" s="598"/>
      <c r="E152" s="598"/>
      <c r="F152" s="598"/>
      <c r="G152" s="598"/>
      <c r="H152" s="598"/>
      <c r="I152" s="20">
        <v>1850</v>
      </c>
    </row>
    <row r="153" spans="1:9" ht="14.5" x14ac:dyDescent="0.25">
      <c r="A153" s="594" t="s">
        <v>29</v>
      </c>
      <c r="B153" s="594"/>
      <c r="C153" s="594"/>
      <c r="D153" s="594"/>
      <c r="E153" s="594"/>
      <c r="F153" s="594"/>
      <c r="G153" s="594"/>
      <c r="H153" s="594"/>
      <c r="I153" s="594"/>
    </row>
    <row r="154" spans="1:9" ht="15.5" x14ac:dyDescent="0.25">
      <c r="A154" s="586" t="s">
        <v>28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69" x14ac:dyDescent="0.25">
      <c r="A155" s="595" t="s">
        <v>27</v>
      </c>
      <c r="B155" s="595"/>
      <c r="C155" s="580" t="s">
        <v>26</v>
      </c>
      <c r="D155" s="580"/>
      <c r="E155" s="19" t="s">
        <v>25</v>
      </c>
      <c r="F155" s="580" t="s">
        <v>24</v>
      </c>
      <c r="G155" s="580"/>
      <c r="H155" s="287" t="s">
        <v>23</v>
      </c>
      <c r="I155" s="287" t="s">
        <v>22</v>
      </c>
    </row>
    <row r="156" spans="1:9" x14ac:dyDescent="0.25">
      <c r="A156" s="621" t="s">
        <v>185</v>
      </c>
      <c r="B156" s="596"/>
      <c r="C156" s="619">
        <v>1950</v>
      </c>
      <c r="D156" s="597"/>
      <c r="E156" s="18">
        <v>4</v>
      </c>
      <c r="F156" s="619">
        <v>1950</v>
      </c>
      <c r="G156" s="597"/>
      <c r="H156" s="16">
        <v>4</v>
      </c>
      <c r="I156" s="292">
        <v>7800</v>
      </c>
    </row>
    <row r="157" spans="1:9" ht="13" x14ac:dyDescent="0.25">
      <c r="A157" s="603" t="s">
        <v>20</v>
      </c>
      <c r="B157" s="603"/>
      <c r="C157" s="603"/>
      <c r="D157" s="603"/>
      <c r="E157" s="603"/>
      <c r="F157" s="603"/>
      <c r="G157" s="603"/>
      <c r="H157" s="603"/>
      <c r="I157" s="292">
        <v>7800</v>
      </c>
    </row>
    <row r="158" spans="1:9" ht="15.5" x14ac:dyDescent="0.25">
      <c r="A158" s="586" t="s">
        <v>19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15.5" x14ac:dyDescent="0.25">
      <c r="A159" s="586" t="s">
        <v>18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13" x14ac:dyDescent="0.25">
      <c r="A160" s="580" t="s">
        <v>17</v>
      </c>
      <c r="B160" s="580"/>
      <c r="C160" s="580"/>
      <c r="D160" s="580"/>
      <c r="E160" s="580"/>
      <c r="F160" s="580"/>
      <c r="G160" s="580"/>
      <c r="H160" s="580"/>
      <c r="I160" s="287" t="s">
        <v>16</v>
      </c>
    </row>
    <row r="161" spans="1:9" x14ac:dyDescent="0.25">
      <c r="A161" s="290" t="s">
        <v>15</v>
      </c>
      <c r="B161" s="583" t="s">
        <v>14</v>
      </c>
      <c r="C161" s="583"/>
      <c r="D161" s="583"/>
      <c r="E161" s="583"/>
      <c r="F161" s="583"/>
      <c r="G161" s="583"/>
      <c r="H161" s="583"/>
      <c r="I161" s="16"/>
    </row>
    <row r="162" spans="1:9" x14ac:dyDescent="0.25">
      <c r="A162" s="290" t="s">
        <v>13</v>
      </c>
      <c r="B162" s="583" t="s">
        <v>9</v>
      </c>
      <c r="C162" s="583"/>
      <c r="D162" s="583"/>
      <c r="E162" s="583"/>
      <c r="F162" s="583"/>
      <c r="G162" s="583"/>
      <c r="H162" s="583"/>
      <c r="I162" s="292">
        <v>7800</v>
      </c>
    </row>
    <row r="163" spans="1:9" x14ac:dyDescent="0.25">
      <c r="A163" s="290" t="s">
        <v>12</v>
      </c>
      <c r="B163" s="583" t="s">
        <v>11</v>
      </c>
      <c r="C163" s="583"/>
      <c r="D163" s="583"/>
      <c r="E163" s="583"/>
      <c r="F163" s="583"/>
      <c r="G163" s="583"/>
      <c r="H163" s="583"/>
      <c r="I163" s="292"/>
    </row>
    <row r="164" spans="1:9" x14ac:dyDescent="0.25">
      <c r="A164" s="599"/>
      <c r="B164" s="599"/>
      <c r="C164" s="599"/>
      <c r="D164" s="599"/>
      <c r="E164" s="599"/>
      <c r="F164" s="599"/>
      <c r="G164" s="599"/>
      <c r="H164" s="599"/>
      <c r="I164" s="599"/>
    </row>
    <row r="165" spans="1:9" x14ac:dyDescent="0.25">
      <c r="A165" s="596" t="s">
        <v>10</v>
      </c>
      <c r="B165" s="596"/>
      <c r="C165" s="596"/>
      <c r="D165" s="596"/>
      <c r="E165" s="596"/>
      <c r="F165" s="596"/>
      <c r="G165" s="596"/>
      <c r="H165" s="596"/>
      <c r="I165" s="596"/>
    </row>
    <row r="166" spans="1:9" ht="13" x14ac:dyDescent="0.3">
      <c r="A166" s="13"/>
      <c r="B166" s="13"/>
      <c r="C166" s="13"/>
      <c r="D166" s="13"/>
      <c r="E166" s="13"/>
      <c r="F166" s="13"/>
      <c r="G166" s="13"/>
      <c r="H166" s="12"/>
      <c r="I166" s="12"/>
    </row>
    <row r="167" spans="1:9" ht="13" x14ac:dyDescent="0.3">
      <c r="A167" s="600"/>
      <c r="B167" s="600"/>
      <c r="C167" s="600"/>
      <c r="D167" s="600"/>
      <c r="E167" s="600"/>
      <c r="F167" s="600"/>
      <c r="G167" s="600"/>
      <c r="H167" s="600"/>
      <c r="I167" s="600"/>
    </row>
    <row r="168" spans="1:9" ht="18" x14ac:dyDescent="0.25">
      <c r="A168" s="601" t="s">
        <v>9</v>
      </c>
      <c r="B168" s="601"/>
      <c r="C168" s="601"/>
      <c r="D168" s="601"/>
      <c r="E168" s="601"/>
      <c r="F168" s="601"/>
      <c r="G168" s="602">
        <v>7800</v>
      </c>
      <c r="H168" s="602"/>
      <c r="I168" s="602"/>
    </row>
    <row r="169" spans="1:9" ht="18" x14ac:dyDescent="0.4">
      <c r="A169" s="607"/>
      <c r="B169" s="607"/>
      <c r="C169" s="607"/>
      <c r="D169" s="607"/>
      <c r="E169" s="607"/>
      <c r="F169" s="607"/>
      <c r="G169" s="607"/>
      <c r="H169" s="607"/>
      <c r="I169" s="607"/>
    </row>
    <row r="170" spans="1:9" ht="18" x14ac:dyDescent="0.25">
      <c r="A170" s="601" t="s">
        <v>8</v>
      </c>
      <c r="B170" s="601"/>
      <c r="C170" s="601"/>
      <c r="D170" s="601"/>
      <c r="E170" s="601"/>
      <c r="F170" s="601"/>
      <c r="G170" s="608">
        <v>12</v>
      </c>
      <c r="H170" s="608"/>
      <c r="I170" s="608"/>
    </row>
    <row r="171" spans="1:9" ht="18" x14ac:dyDescent="0.25">
      <c r="A171" s="609"/>
      <c r="B171" s="609"/>
      <c r="C171" s="609"/>
      <c r="D171" s="609"/>
      <c r="E171" s="609"/>
      <c r="F171" s="609"/>
      <c r="G171" s="609"/>
      <c r="H171" s="609"/>
      <c r="I171" s="609"/>
    </row>
    <row r="172" spans="1:9" ht="18" x14ac:dyDescent="0.25">
      <c r="A172" s="610" t="s">
        <v>7</v>
      </c>
      <c r="B172" s="610"/>
      <c r="C172" s="610"/>
      <c r="D172" s="610"/>
      <c r="E172" s="610"/>
      <c r="F172" s="610"/>
      <c r="G172" s="611">
        <v>93600</v>
      </c>
      <c r="H172" s="611"/>
      <c r="I172" s="611"/>
    </row>
  </sheetData>
  <mergeCells count="182">
    <mergeCell ref="A169:I169"/>
    <mergeCell ref="A170:F170"/>
    <mergeCell ref="G170:I170"/>
    <mergeCell ref="A171:I171"/>
    <mergeCell ref="A172:F172"/>
    <mergeCell ref="G172:I172"/>
    <mergeCell ref="B163:H163"/>
    <mergeCell ref="A164:I164"/>
    <mergeCell ref="A165:I165"/>
    <mergeCell ref="A167:I167"/>
    <mergeCell ref="A168:F168"/>
    <mergeCell ref="G168:I168"/>
    <mergeCell ref="A157:H157"/>
    <mergeCell ref="A158:I158"/>
    <mergeCell ref="A159:I159"/>
    <mergeCell ref="A160:H160"/>
    <mergeCell ref="B161:H161"/>
    <mergeCell ref="B162:H162"/>
    <mergeCell ref="A154:I154"/>
    <mergeCell ref="A155:B155"/>
    <mergeCell ref="C155:D155"/>
    <mergeCell ref="F155:G155"/>
    <mergeCell ref="A156:B156"/>
    <mergeCell ref="C156:D156"/>
    <mergeCell ref="F156:G156"/>
    <mergeCell ref="B148:H148"/>
    <mergeCell ref="B149:H149"/>
    <mergeCell ref="A150:H150"/>
    <mergeCell ref="B151:H151"/>
    <mergeCell ref="A152:H152"/>
    <mergeCell ref="A153:I153"/>
    <mergeCell ref="A142:I142"/>
    <mergeCell ref="A143:I143"/>
    <mergeCell ref="A144:I144"/>
    <mergeCell ref="A145:H145"/>
    <mergeCell ref="B146:H146"/>
    <mergeCell ref="B147:H147"/>
    <mergeCell ref="A137:G137"/>
    <mergeCell ref="A138:B140"/>
    <mergeCell ref="C138:I138"/>
    <mergeCell ref="C139:I139"/>
    <mergeCell ref="C140:I140"/>
    <mergeCell ref="A141:I141"/>
    <mergeCell ref="B131:G131"/>
    <mergeCell ref="B132:G132"/>
    <mergeCell ref="B133:G133"/>
    <mergeCell ref="B134:G134"/>
    <mergeCell ref="A135:H135"/>
    <mergeCell ref="A136:I136"/>
    <mergeCell ref="B125:G125"/>
    <mergeCell ref="A126:G126"/>
    <mergeCell ref="B127:G127"/>
    <mergeCell ref="B128:G128"/>
    <mergeCell ref="B129:G129"/>
    <mergeCell ref="B130:G130"/>
    <mergeCell ref="A119:H119"/>
    <mergeCell ref="A120:I120"/>
    <mergeCell ref="B121:G121"/>
    <mergeCell ref="A122:G122"/>
    <mergeCell ref="B123:G123"/>
    <mergeCell ref="A124:G124"/>
    <mergeCell ref="B113:H113"/>
    <mergeCell ref="B114:H114"/>
    <mergeCell ref="B115:H115"/>
    <mergeCell ref="B116:H116"/>
    <mergeCell ref="B117:H117"/>
    <mergeCell ref="B118:H118"/>
    <mergeCell ref="B107:H107"/>
    <mergeCell ref="A108:H108"/>
    <mergeCell ref="B109:H109"/>
    <mergeCell ref="A110:H110"/>
    <mergeCell ref="A111:I111"/>
    <mergeCell ref="B112:H112"/>
    <mergeCell ref="B101:H101"/>
    <mergeCell ref="B102:H102"/>
    <mergeCell ref="B103:H103"/>
    <mergeCell ref="B104:H104"/>
    <mergeCell ref="B105:H105"/>
    <mergeCell ref="B106:H106"/>
    <mergeCell ref="B95:H95"/>
    <mergeCell ref="B96:H96"/>
    <mergeCell ref="B97:H97"/>
    <mergeCell ref="B98:H98"/>
    <mergeCell ref="A99:H99"/>
    <mergeCell ref="A100:I100"/>
    <mergeCell ref="A89:I89"/>
    <mergeCell ref="B90:H90"/>
    <mergeCell ref="B91:H91"/>
    <mergeCell ref="B92:H92"/>
    <mergeCell ref="B93:H93"/>
    <mergeCell ref="B94:H94"/>
    <mergeCell ref="A83:I83"/>
    <mergeCell ref="A84:I84"/>
    <mergeCell ref="B85:H85"/>
    <mergeCell ref="B86:H86"/>
    <mergeCell ref="B87:H87"/>
    <mergeCell ref="A88:H88"/>
    <mergeCell ref="B77:H77"/>
    <mergeCell ref="B78:H78"/>
    <mergeCell ref="B79:H79"/>
    <mergeCell ref="A80:H80"/>
    <mergeCell ref="B81:H81"/>
    <mergeCell ref="A82:H82"/>
    <mergeCell ref="B70:G70"/>
    <mergeCell ref="B71:G71"/>
    <mergeCell ref="A72:G72"/>
    <mergeCell ref="A74:I74"/>
    <mergeCell ref="A75:I75"/>
    <mergeCell ref="A76:I76"/>
    <mergeCell ref="B64:G64"/>
    <mergeCell ref="B65:G65"/>
    <mergeCell ref="B66:G66"/>
    <mergeCell ref="B67:G67"/>
    <mergeCell ref="B68:G68"/>
    <mergeCell ref="B69:G69"/>
    <mergeCell ref="B57:H57"/>
    <mergeCell ref="A58:H58"/>
    <mergeCell ref="A59:I59"/>
    <mergeCell ref="A60:I60"/>
    <mergeCell ref="A62:I62"/>
    <mergeCell ref="B63:G63"/>
    <mergeCell ref="A51:I51"/>
    <mergeCell ref="A52:I52"/>
    <mergeCell ref="B53:H53"/>
    <mergeCell ref="B54:H54"/>
    <mergeCell ref="B55:H55"/>
    <mergeCell ref="B56:H56"/>
    <mergeCell ref="B45:H45"/>
    <mergeCell ref="B46:H46"/>
    <mergeCell ref="B47:H47"/>
    <mergeCell ref="B48:H48"/>
    <mergeCell ref="A49:I49"/>
    <mergeCell ref="A50:I50"/>
    <mergeCell ref="B39:H39"/>
    <mergeCell ref="B40:G40"/>
    <mergeCell ref="B41:G41"/>
    <mergeCell ref="B42:H42"/>
    <mergeCell ref="B43:G43"/>
    <mergeCell ref="B44:H44"/>
    <mergeCell ref="B33:H33"/>
    <mergeCell ref="B34:H34"/>
    <mergeCell ref="B35:H35"/>
    <mergeCell ref="A36:H36"/>
    <mergeCell ref="A37:I37"/>
    <mergeCell ref="B38:H38"/>
    <mergeCell ref="B27:G27"/>
    <mergeCell ref="B28:H28"/>
    <mergeCell ref="B29:G29"/>
    <mergeCell ref="B30:G30"/>
    <mergeCell ref="B31:H31"/>
    <mergeCell ref="B32:H32"/>
    <mergeCell ref="B22:G22"/>
    <mergeCell ref="H22:I22"/>
    <mergeCell ref="A23:I23"/>
    <mergeCell ref="A24:I24"/>
    <mergeCell ref="A25:I25"/>
    <mergeCell ref="A26:I26"/>
    <mergeCell ref="A18:I18"/>
    <mergeCell ref="B19:G19"/>
    <mergeCell ref="H19:I19"/>
    <mergeCell ref="B20:G20"/>
    <mergeCell ref="H20:I20"/>
    <mergeCell ref="B21:G21"/>
    <mergeCell ref="H21:I21"/>
    <mergeCell ref="B14:G14"/>
    <mergeCell ref="H14:I14"/>
    <mergeCell ref="B15:G15"/>
    <mergeCell ref="H15:I15"/>
    <mergeCell ref="A16:I16"/>
    <mergeCell ref="A17:I17"/>
    <mergeCell ref="A9:I9"/>
    <mergeCell ref="A11:I11"/>
    <mergeCell ref="B12:G12"/>
    <mergeCell ref="H12:I12"/>
    <mergeCell ref="B13:G13"/>
    <mergeCell ref="H13:I13"/>
    <mergeCell ref="A5:I5"/>
    <mergeCell ref="A6:I6"/>
    <mergeCell ref="A7:E7"/>
    <mergeCell ref="F7:I7"/>
    <mergeCell ref="A8:E8"/>
    <mergeCell ref="F8:I8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M174"/>
  <sheetViews>
    <sheetView topLeftCell="A109" workbookViewId="0">
      <selection activeCell="M129" sqref="M129"/>
    </sheetView>
  </sheetViews>
  <sheetFormatPr defaultRowHeight="12.5" x14ac:dyDescent="0.25"/>
  <cols>
    <col min="8" max="8" width="10" bestFit="1" customWidth="1"/>
    <col min="9" max="9" width="31.1796875" customWidth="1"/>
  </cols>
  <sheetData>
    <row r="2" spans="1:13" ht="13" thickBot="1" x14ac:dyDescent="0.3"/>
    <row r="3" spans="1:13" ht="13" x14ac:dyDescent="0.3">
      <c r="A3" s="147" t="s">
        <v>224</v>
      </c>
      <c r="B3" s="148"/>
      <c r="C3" s="148"/>
      <c r="D3" s="149"/>
    </row>
    <row r="4" spans="1:13" ht="13" x14ac:dyDescent="0.3">
      <c r="A4" s="150" t="s">
        <v>221</v>
      </c>
      <c r="B4" s="146"/>
      <c r="C4" s="146"/>
      <c r="D4" s="151"/>
    </row>
    <row r="5" spans="1:13" ht="13" x14ac:dyDescent="0.3">
      <c r="A5" s="150" t="s">
        <v>222</v>
      </c>
      <c r="B5" s="146"/>
      <c r="C5" s="146"/>
      <c r="D5" s="151"/>
    </row>
    <row r="6" spans="1:13" ht="13.5" thickBot="1" x14ac:dyDescent="0.35">
      <c r="A6" s="152" t="s">
        <v>223</v>
      </c>
      <c r="B6" s="153"/>
      <c r="C6" s="153"/>
      <c r="D6" s="154"/>
    </row>
    <row r="7" spans="1:13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13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13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13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13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13" ht="13" x14ac:dyDescent="0.25">
      <c r="A12" s="307"/>
      <c r="B12" s="311"/>
      <c r="C12" s="311"/>
      <c r="D12" s="311"/>
      <c r="E12" s="311"/>
      <c r="F12" s="311"/>
      <c r="G12" s="311"/>
      <c r="H12" s="311"/>
      <c r="I12" s="311"/>
    </row>
    <row r="13" spans="1:13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13" ht="13" x14ac:dyDescent="0.25">
      <c r="A14" s="301" t="s">
        <v>15</v>
      </c>
      <c r="B14" s="553" t="s">
        <v>171</v>
      </c>
      <c r="C14" s="553"/>
      <c r="D14" s="553"/>
      <c r="E14" s="553"/>
      <c r="F14" s="553"/>
      <c r="G14" s="553"/>
      <c r="H14" s="555">
        <v>41038</v>
      </c>
      <c r="I14" s="555"/>
      <c r="M14" t="s">
        <v>360</v>
      </c>
    </row>
    <row r="15" spans="1:13" ht="13" x14ac:dyDescent="0.25">
      <c r="A15" s="301" t="s">
        <v>13</v>
      </c>
      <c r="B15" s="553" t="s">
        <v>169</v>
      </c>
      <c r="C15" s="553"/>
      <c r="D15" s="553"/>
      <c r="E15" s="553"/>
      <c r="F15" s="553"/>
      <c r="G15" s="553"/>
      <c r="H15" s="556" t="s">
        <v>361</v>
      </c>
      <c r="I15" s="556"/>
    </row>
    <row r="16" spans="1:13" ht="13" x14ac:dyDescent="0.25">
      <c r="A16" s="301" t="s">
        <v>12</v>
      </c>
      <c r="B16" s="553" t="s">
        <v>167</v>
      </c>
      <c r="C16" s="553"/>
      <c r="D16" s="553"/>
      <c r="E16" s="553"/>
      <c r="F16" s="553"/>
      <c r="G16" s="553"/>
      <c r="H16" s="556" t="s">
        <v>362</v>
      </c>
      <c r="I16" s="556"/>
    </row>
    <row r="17" spans="1:9" ht="13" x14ac:dyDescent="0.25">
      <c r="A17" s="301" t="s">
        <v>35</v>
      </c>
      <c r="B17" s="553" t="s">
        <v>165</v>
      </c>
      <c r="C17" s="553"/>
      <c r="D17" s="553"/>
      <c r="E17" s="553"/>
      <c r="F17" s="553"/>
      <c r="G17" s="553"/>
      <c r="H17" s="556">
        <v>6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01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301">
        <v>2</v>
      </c>
      <c r="B22" s="553" t="s">
        <v>161</v>
      </c>
      <c r="C22" s="553"/>
      <c r="D22" s="553"/>
      <c r="E22" s="553"/>
      <c r="F22" s="553"/>
      <c r="G22" s="553"/>
      <c r="H22" s="565">
        <v>773.64</v>
      </c>
      <c r="I22" s="565"/>
    </row>
    <row r="23" spans="1:9" ht="14" x14ac:dyDescent="0.25">
      <c r="A23" s="301">
        <v>3</v>
      </c>
      <c r="B23" s="553" t="s">
        <v>160</v>
      </c>
      <c r="C23" s="553"/>
      <c r="D23" s="553"/>
      <c r="E23" s="553"/>
      <c r="F23" s="553"/>
      <c r="G23" s="553"/>
      <c r="H23" s="561" t="s">
        <v>354</v>
      </c>
      <c r="I23" s="561"/>
    </row>
    <row r="24" spans="1:9" ht="13" x14ac:dyDescent="0.25">
      <c r="A24" s="301">
        <v>4</v>
      </c>
      <c r="B24" s="553" t="s">
        <v>159</v>
      </c>
      <c r="C24" s="553"/>
      <c r="D24" s="553"/>
      <c r="E24" s="553"/>
      <c r="F24" s="553"/>
      <c r="G24" s="553"/>
      <c r="H24" s="562" t="s">
        <v>355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01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773.64</v>
      </c>
    </row>
    <row r="31" spans="1:9" ht="13" x14ac:dyDescent="0.25">
      <c r="A31" s="301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01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>
        <v>15.13</v>
      </c>
    </row>
    <row r="33" spans="1:9" ht="13" x14ac:dyDescent="0.25">
      <c r="A33" s="301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01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01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01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01" t="s">
        <v>114</v>
      </c>
      <c r="B37" s="553"/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788.77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09">
        <v>2</v>
      </c>
      <c r="B40" s="554" t="s">
        <v>142</v>
      </c>
      <c r="C40" s="554"/>
      <c r="D40" s="554"/>
      <c r="E40" s="554"/>
      <c r="F40" s="554"/>
      <c r="G40" s="554"/>
      <c r="H40" s="554"/>
      <c r="I40" s="310" t="s">
        <v>16</v>
      </c>
    </row>
    <row r="41" spans="1:9" ht="13" x14ac:dyDescent="0.25">
      <c r="A41" s="302" t="s">
        <v>15</v>
      </c>
      <c r="B41" s="573"/>
      <c r="C41" s="573"/>
      <c r="D41" s="573"/>
      <c r="E41" s="573"/>
      <c r="F41" s="573"/>
      <c r="G41" s="573"/>
      <c r="H41" s="573"/>
      <c r="I41" s="25">
        <v>72.39</v>
      </c>
    </row>
    <row r="42" spans="1:9" ht="13" x14ac:dyDescent="0.25">
      <c r="A42" s="302"/>
      <c r="B42" s="572" t="s">
        <v>140</v>
      </c>
      <c r="C42" s="572"/>
      <c r="D42" s="572"/>
      <c r="E42" s="572"/>
      <c r="F42" s="572"/>
      <c r="G42" s="572"/>
      <c r="H42" s="57">
        <v>2.7</v>
      </c>
      <c r="I42" s="28" t="s">
        <v>49</v>
      </c>
    </row>
    <row r="43" spans="1:9" ht="13" x14ac:dyDescent="0.25">
      <c r="A43" s="302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02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140.80000000000001</v>
      </c>
    </row>
    <row r="45" spans="1:9" ht="13" x14ac:dyDescent="0.25">
      <c r="A45" s="302"/>
      <c r="B45" s="572" t="s">
        <v>256</v>
      </c>
      <c r="C45" s="572"/>
      <c r="D45" s="572"/>
      <c r="E45" s="572"/>
      <c r="F45" s="572"/>
      <c r="G45" s="572"/>
      <c r="H45" s="57">
        <v>176</v>
      </c>
      <c r="I45" s="28" t="s">
        <v>49</v>
      </c>
    </row>
    <row r="46" spans="1:9" ht="13" x14ac:dyDescent="0.25">
      <c r="A46" s="302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02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02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/>
    </row>
    <row r="49" spans="1:9" ht="13" x14ac:dyDescent="0.25">
      <c r="A49" s="302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13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213.19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09">
        <v>3</v>
      </c>
      <c r="B55" s="554" t="s">
        <v>130</v>
      </c>
      <c r="C55" s="554"/>
      <c r="D55" s="554"/>
      <c r="E55" s="554"/>
      <c r="F55" s="554"/>
      <c r="G55" s="554"/>
      <c r="H55" s="554"/>
      <c r="I55" s="309" t="s">
        <v>16</v>
      </c>
    </row>
    <row r="56" spans="1:9" ht="13" x14ac:dyDescent="0.25">
      <c r="A56" s="302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02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02" t="s">
        <v>12</v>
      </c>
      <c r="B58" s="577" t="s">
        <v>370</v>
      </c>
      <c r="C58" s="577"/>
      <c r="D58" s="577"/>
      <c r="E58" s="577"/>
      <c r="F58" s="577"/>
      <c r="G58" s="577"/>
      <c r="H58" s="577"/>
      <c r="I58" s="20">
        <v>30</v>
      </c>
    </row>
    <row r="59" spans="1:9" ht="13" x14ac:dyDescent="0.25">
      <c r="A59" s="302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50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10" t="s">
        <v>62</v>
      </c>
      <c r="I65" s="310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157.75400000000002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11.83155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7.8876999999999997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1.5775399999999999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19.719250000000002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63.101599999999998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23.6631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4.7326199999999998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290.26736</v>
      </c>
    </row>
    <row r="75" spans="1:9" ht="13" x14ac:dyDescent="0.25">
      <c r="A75" s="312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09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09" t="s">
        <v>16</v>
      </c>
    </row>
    <row r="80" spans="1:9" ht="13" x14ac:dyDescent="0.25">
      <c r="A80" s="302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65.704540999999992</v>
      </c>
    </row>
    <row r="81" spans="1:9" ht="13" x14ac:dyDescent="0.25">
      <c r="A81" s="302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21.927805999999997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87.632346999999982</v>
      </c>
    </row>
    <row r="83" spans="1:9" ht="13" x14ac:dyDescent="0.25">
      <c r="A83" s="302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08">
        <f>ROUND(H74*I82,2)</f>
        <v>32.25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119.88234699999998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09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09" t="s">
        <v>16</v>
      </c>
    </row>
    <row r="88" spans="1:9" ht="13" x14ac:dyDescent="0.25">
      <c r="A88" s="302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0.55213900000000005</v>
      </c>
    </row>
    <row r="89" spans="1:9" ht="13" x14ac:dyDescent="0.25">
      <c r="A89" s="302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0.75213900000000011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09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09" t="s">
        <v>16</v>
      </c>
    </row>
    <row r="93" spans="1:9" ht="13" x14ac:dyDescent="0.25">
      <c r="A93" s="302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3.3128339999999996</v>
      </c>
    </row>
    <row r="94" spans="1:9" ht="13" x14ac:dyDescent="0.25">
      <c r="A94" s="302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0.23663099999999998</v>
      </c>
    </row>
    <row r="95" spans="1:9" ht="13" x14ac:dyDescent="0.25">
      <c r="A95" s="302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1.26</v>
      </c>
    </row>
    <row r="96" spans="1:9" ht="13" x14ac:dyDescent="0.25">
      <c r="A96" s="302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0.32</v>
      </c>
    </row>
    <row r="97" spans="1:9" ht="13" x14ac:dyDescent="0.25">
      <c r="A97" s="302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15.302137999999999</v>
      </c>
    </row>
    <row r="98" spans="1:9" ht="13" x14ac:dyDescent="0.25">
      <c r="A98" s="302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5.6311867839999996</v>
      </c>
    </row>
    <row r="99" spans="1:9" ht="13" x14ac:dyDescent="0.25">
      <c r="A99" s="302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25.24</v>
      </c>
    </row>
    <row r="100" spans="1:9" ht="13" x14ac:dyDescent="0.25">
      <c r="A100" s="302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6.31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57.612789784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00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65.704540999999992</v>
      </c>
    </row>
    <row r="105" spans="1:9" ht="13" x14ac:dyDescent="0.3">
      <c r="A105" s="300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7.8876999999999997</v>
      </c>
    </row>
    <row r="106" spans="1:9" ht="13" x14ac:dyDescent="0.3">
      <c r="A106" s="300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0.15775400000000001</v>
      </c>
    </row>
    <row r="107" spans="1:9" ht="13" x14ac:dyDescent="0.3">
      <c r="A107" s="300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0.39438499999999999</v>
      </c>
    </row>
    <row r="108" spans="1:9" ht="13" x14ac:dyDescent="0.3">
      <c r="A108" s="300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2.2085560000000002</v>
      </c>
    </row>
    <row r="109" spans="1:9" ht="13" x14ac:dyDescent="0.3">
      <c r="A109" s="300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76.352935999999985</v>
      </c>
    </row>
    <row r="111" spans="1:9" ht="13" x14ac:dyDescent="0.3">
      <c r="A111" s="303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28.1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104.45293599999999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09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09" t="s">
        <v>16</v>
      </c>
    </row>
    <row r="115" spans="1:9" ht="13" x14ac:dyDescent="0.25">
      <c r="A115" s="302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290.26736</v>
      </c>
    </row>
    <row r="116" spans="1:9" ht="13" x14ac:dyDescent="0.25">
      <c r="A116" s="302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119.88234699999998</v>
      </c>
    </row>
    <row r="117" spans="1:9" ht="13" x14ac:dyDescent="0.25">
      <c r="A117" s="302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0.75213900000000011</v>
      </c>
    </row>
    <row r="118" spans="1:9" ht="13" x14ac:dyDescent="0.25">
      <c r="A118" s="302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57.612789784</v>
      </c>
    </row>
    <row r="119" spans="1:9" ht="13" x14ac:dyDescent="0.25">
      <c r="A119" s="302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104.45293599999999</v>
      </c>
    </row>
    <row r="120" spans="1:9" ht="13" x14ac:dyDescent="0.25">
      <c r="A120" s="302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572.96757178400003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09">
        <v>5</v>
      </c>
      <c r="B123" s="581" t="s">
        <v>63</v>
      </c>
      <c r="C123" s="581"/>
      <c r="D123" s="581"/>
      <c r="E123" s="581"/>
      <c r="F123" s="581"/>
      <c r="G123" s="581"/>
      <c r="H123" s="309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1624.9275717840001</v>
      </c>
    </row>
    <row r="125" spans="1:9" ht="13" x14ac:dyDescent="0.25">
      <c r="A125" s="302" t="s">
        <v>15</v>
      </c>
      <c r="B125" s="574" t="s">
        <v>60</v>
      </c>
      <c r="C125" s="622"/>
      <c r="D125" s="622"/>
      <c r="E125" s="622"/>
      <c r="F125" s="622"/>
      <c r="G125" s="623"/>
      <c r="H125" s="32"/>
      <c r="I125" s="25">
        <v>10.37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1635.297571784</v>
      </c>
    </row>
    <row r="127" spans="1:9" ht="13" x14ac:dyDescent="0.25">
      <c r="A127" s="302" t="s">
        <v>13</v>
      </c>
      <c r="B127" s="574" t="s">
        <v>58</v>
      </c>
      <c r="C127" s="622"/>
      <c r="D127" s="622"/>
      <c r="E127" s="622"/>
      <c r="F127" s="622"/>
      <c r="G127" s="623"/>
      <c r="H127" s="32"/>
      <c r="I127" s="25">
        <v>9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1644.297571784</v>
      </c>
    </row>
    <row r="129" spans="1:13" ht="13" x14ac:dyDescent="0.25">
      <c r="A129" s="302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  <c r="M129" t="s">
        <v>371</v>
      </c>
    </row>
    <row r="130" spans="1:13" ht="13" x14ac:dyDescent="0.25">
      <c r="A130" s="302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13" ht="13" x14ac:dyDescent="0.25">
      <c r="A131" s="302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54</v>
      </c>
    </row>
    <row r="132" spans="1:13" ht="13" x14ac:dyDescent="0.25">
      <c r="A132" s="302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11.7</v>
      </c>
    </row>
    <row r="133" spans="1:13" ht="13" x14ac:dyDescent="0.25">
      <c r="A133" s="302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13" ht="13" x14ac:dyDescent="0.25">
      <c r="A134" s="302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13" ht="13" x14ac:dyDescent="0.25">
      <c r="A135" s="302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13" ht="13" x14ac:dyDescent="0.25">
      <c r="A136" s="302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90</v>
      </c>
    </row>
    <row r="137" spans="1:13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175.07</v>
      </c>
    </row>
    <row r="138" spans="1:13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13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155.69999999999999</v>
      </c>
    </row>
    <row r="140" spans="1:13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13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13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13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13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01" t="s">
        <v>16</v>
      </c>
    </row>
    <row r="148" spans="1:9" ht="13" x14ac:dyDescent="0.25">
      <c r="A148" s="305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788.77</v>
      </c>
    </row>
    <row r="149" spans="1:9" ht="13" x14ac:dyDescent="0.25">
      <c r="A149" s="305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213.19</v>
      </c>
    </row>
    <row r="150" spans="1:9" ht="13" x14ac:dyDescent="0.25">
      <c r="A150" s="305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50</v>
      </c>
    </row>
    <row r="151" spans="1:9" ht="13" x14ac:dyDescent="0.25">
      <c r="A151" s="305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572.96757178400003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1624.9275717840001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175.07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1800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01" t="s">
        <v>23</v>
      </c>
      <c r="I157" s="301" t="s">
        <v>22</v>
      </c>
    </row>
    <row r="158" spans="1:9" x14ac:dyDescent="0.25">
      <c r="A158" s="621" t="s">
        <v>185</v>
      </c>
      <c r="B158" s="596"/>
      <c r="C158" s="619">
        <v>1800</v>
      </c>
      <c r="D158" s="597"/>
      <c r="E158" s="18">
        <v>3</v>
      </c>
      <c r="F158" s="619">
        <v>5400</v>
      </c>
      <c r="G158" s="597"/>
      <c r="H158" s="16">
        <v>1</v>
      </c>
      <c r="I158" s="306">
        <v>5400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06">
        <v>5400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01" t="s">
        <v>16</v>
      </c>
    </row>
    <row r="163" spans="1:9" x14ac:dyDescent="0.25">
      <c r="A163" s="304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04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06">
        <v>5400</v>
      </c>
    </row>
    <row r="165" spans="1:9" x14ac:dyDescent="0.25">
      <c r="A165" s="304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06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5400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6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32400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I174"/>
  <sheetViews>
    <sheetView workbookViewId="0">
      <selection activeCell="J21" sqref="J21"/>
    </sheetView>
  </sheetViews>
  <sheetFormatPr defaultRowHeight="12.5" x14ac:dyDescent="0.25"/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07"/>
      <c r="B12" s="311"/>
      <c r="C12" s="311"/>
      <c r="D12" s="311"/>
      <c r="E12" s="311"/>
      <c r="F12" s="311"/>
      <c r="G12" s="311"/>
      <c r="H12" s="311"/>
      <c r="I12" s="311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01" t="s">
        <v>15</v>
      </c>
      <c r="B14" s="553" t="s">
        <v>171</v>
      </c>
      <c r="C14" s="553"/>
      <c r="D14" s="553"/>
      <c r="E14" s="553"/>
      <c r="F14" s="553"/>
      <c r="G14" s="553"/>
      <c r="H14" s="555">
        <v>41025</v>
      </c>
      <c r="I14" s="555"/>
    </row>
    <row r="15" spans="1:9" ht="13" x14ac:dyDescent="0.25">
      <c r="A15" s="301" t="s">
        <v>13</v>
      </c>
      <c r="B15" s="553" t="s">
        <v>169</v>
      </c>
      <c r="C15" s="553"/>
      <c r="D15" s="553"/>
      <c r="E15" s="553"/>
      <c r="F15" s="553"/>
      <c r="G15" s="553"/>
      <c r="H15" s="556" t="s">
        <v>350</v>
      </c>
      <c r="I15" s="556"/>
    </row>
    <row r="16" spans="1:9" ht="13" x14ac:dyDescent="0.25">
      <c r="A16" s="301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301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01">
        <v>1</v>
      </c>
      <c r="B21" s="553" t="s">
        <v>162</v>
      </c>
      <c r="C21" s="553"/>
      <c r="D21" s="553"/>
      <c r="E21" s="553"/>
      <c r="F21" s="553"/>
      <c r="G21" s="553"/>
      <c r="H21" s="565" t="s">
        <v>349</v>
      </c>
      <c r="I21" s="565"/>
    </row>
    <row r="22" spans="1:9" ht="13" x14ac:dyDescent="0.25">
      <c r="A22" s="301">
        <v>2</v>
      </c>
      <c r="B22" s="553" t="s">
        <v>161</v>
      </c>
      <c r="C22" s="553"/>
      <c r="D22" s="553"/>
      <c r="E22" s="553"/>
      <c r="F22" s="553"/>
      <c r="G22" s="553"/>
      <c r="H22" s="565">
        <v>738.02</v>
      </c>
      <c r="I22" s="565"/>
    </row>
    <row r="23" spans="1:9" ht="14" x14ac:dyDescent="0.25">
      <c r="A23" s="301">
        <v>3</v>
      </c>
      <c r="B23" s="553" t="s">
        <v>160</v>
      </c>
      <c r="C23" s="553"/>
      <c r="D23" s="553"/>
      <c r="E23" s="553"/>
      <c r="F23" s="553"/>
      <c r="G23" s="553"/>
      <c r="H23" s="561" t="s">
        <v>349</v>
      </c>
      <c r="I23" s="561"/>
    </row>
    <row r="24" spans="1:9" ht="13" x14ac:dyDescent="0.25">
      <c r="A24" s="301">
        <v>4</v>
      </c>
      <c r="B24" s="553" t="s">
        <v>159</v>
      </c>
      <c r="C24" s="553"/>
      <c r="D24" s="553"/>
      <c r="E24" s="553"/>
      <c r="F24" s="553"/>
      <c r="G24" s="553"/>
      <c r="H24" s="562" t="s">
        <v>348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28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01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738.02</v>
      </c>
    </row>
    <row r="31" spans="1:9" ht="13" x14ac:dyDescent="0.25">
      <c r="A31" s="301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01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301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01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01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01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01" t="s">
        <v>114</v>
      </c>
      <c r="B37" s="553" t="s">
        <v>145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738.02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28" x14ac:dyDescent="0.25">
      <c r="A40" s="309">
        <v>2</v>
      </c>
      <c r="B40" s="554" t="s">
        <v>142</v>
      </c>
      <c r="C40" s="554"/>
      <c r="D40" s="554"/>
      <c r="E40" s="554"/>
      <c r="F40" s="554"/>
      <c r="G40" s="554"/>
      <c r="H40" s="554"/>
      <c r="I40" s="310" t="s">
        <v>16</v>
      </c>
    </row>
    <row r="41" spans="1:9" ht="13" x14ac:dyDescent="0.25">
      <c r="A41" s="302" t="s">
        <v>15</v>
      </c>
      <c r="B41" s="573"/>
      <c r="C41" s="573"/>
      <c r="D41" s="573"/>
      <c r="E41" s="573"/>
      <c r="F41" s="573"/>
      <c r="G41" s="573"/>
      <c r="H41" s="573"/>
      <c r="I41" s="25">
        <v>81.12</v>
      </c>
    </row>
    <row r="42" spans="1:9" ht="13" x14ac:dyDescent="0.25">
      <c r="A42" s="302"/>
      <c r="B42" s="572" t="s">
        <v>140</v>
      </c>
      <c r="C42" s="572"/>
      <c r="D42" s="572"/>
      <c r="E42" s="572"/>
      <c r="F42" s="572"/>
      <c r="G42" s="572"/>
      <c r="H42" s="57">
        <v>2.85</v>
      </c>
      <c r="I42" s="28" t="s">
        <v>49</v>
      </c>
    </row>
    <row r="43" spans="1:9" ht="13" x14ac:dyDescent="0.25">
      <c r="A43" s="302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02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138.16</v>
      </c>
    </row>
    <row r="45" spans="1:9" ht="13" x14ac:dyDescent="0.25">
      <c r="A45" s="302"/>
      <c r="B45" s="572" t="s">
        <v>256</v>
      </c>
      <c r="C45" s="572"/>
      <c r="D45" s="572"/>
      <c r="E45" s="572"/>
      <c r="F45" s="572"/>
      <c r="G45" s="572"/>
      <c r="H45" s="57">
        <v>172.7</v>
      </c>
      <c r="I45" s="28" t="s">
        <v>49</v>
      </c>
    </row>
    <row r="46" spans="1:9" ht="13" x14ac:dyDescent="0.25">
      <c r="A46" s="302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>
        <v>27.75</v>
      </c>
    </row>
    <row r="47" spans="1:9" ht="13" x14ac:dyDescent="0.25">
      <c r="A47" s="302" t="s">
        <v>35</v>
      </c>
      <c r="B47" s="574" t="s">
        <v>135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02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9</v>
      </c>
    </row>
    <row r="49" spans="1:9" ht="13" x14ac:dyDescent="0.25">
      <c r="A49" s="302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>
        <v>4.75</v>
      </c>
    </row>
    <row r="50" spans="1:9" ht="13" x14ac:dyDescent="0.25">
      <c r="A50" s="313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260.77999999999997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09">
        <v>3</v>
      </c>
      <c r="B55" s="554" t="s">
        <v>130</v>
      </c>
      <c r="C55" s="554"/>
      <c r="D55" s="554"/>
      <c r="E55" s="554"/>
      <c r="F55" s="554"/>
      <c r="G55" s="554"/>
      <c r="H55" s="554"/>
      <c r="I55" s="309" t="s">
        <v>16</v>
      </c>
    </row>
    <row r="56" spans="1:9" ht="13" x14ac:dyDescent="0.25">
      <c r="A56" s="302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02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02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02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28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10" t="s">
        <v>62</v>
      </c>
      <c r="I65" s="310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147.60400000000001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11.0703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7.3802000000000003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1.47604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18.450500000000002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59.041600000000003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22.140599999999999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4.4281199999999998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271.59136000000001</v>
      </c>
    </row>
    <row r="75" spans="1:9" ht="13" x14ac:dyDescent="0.25">
      <c r="A75" s="312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09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09" t="s">
        <v>16</v>
      </c>
    </row>
    <row r="80" spans="1:9" ht="13" x14ac:dyDescent="0.25">
      <c r="A80" s="302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61.477066000000001</v>
      </c>
    </row>
    <row r="81" spans="1:9" ht="13" x14ac:dyDescent="0.25">
      <c r="A81" s="302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20.516955999999997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81.994022000000001</v>
      </c>
    </row>
    <row r="83" spans="1:9" ht="13" x14ac:dyDescent="0.25">
      <c r="A83" s="302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08">
        <f>ROUND(H74*I82,2)</f>
        <v>30.17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112.164022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09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09" t="s">
        <v>16</v>
      </c>
    </row>
    <row r="88" spans="1:9" ht="13" x14ac:dyDescent="0.25">
      <c r="A88" s="302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0.51661400000000002</v>
      </c>
    </row>
    <row r="89" spans="1:9" ht="13" x14ac:dyDescent="0.25">
      <c r="A89" s="302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0.70661400000000008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09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09" t="s">
        <v>16</v>
      </c>
    </row>
    <row r="93" spans="1:9" ht="13" x14ac:dyDescent="0.25">
      <c r="A93" s="302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3.0996839999999999</v>
      </c>
    </row>
    <row r="94" spans="1:9" ht="13" x14ac:dyDescent="0.25">
      <c r="A94" s="302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0.22140599999999996</v>
      </c>
    </row>
    <row r="95" spans="1:9" ht="13" x14ac:dyDescent="0.25">
      <c r="A95" s="302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1.18</v>
      </c>
    </row>
    <row r="96" spans="1:9" ht="13" x14ac:dyDescent="0.25">
      <c r="A96" s="302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</v>
      </c>
    </row>
    <row r="97" spans="1:9" ht="13" x14ac:dyDescent="0.25">
      <c r="A97" s="302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14.317588000000001</v>
      </c>
    </row>
    <row r="98" spans="1:9" ht="13" x14ac:dyDescent="0.25">
      <c r="A98" s="302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5.2688723839999998</v>
      </c>
    </row>
    <row r="99" spans="1:9" ht="13" x14ac:dyDescent="0.25">
      <c r="A99" s="302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23.62</v>
      </c>
    </row>
    <row r="100" spans="1:9" ht="13" x14ac:dyDescent="0.25">
      <c r="A100" s="302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5.9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53.907550383999997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00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61.477066000000001</v>
      </c>
    </row>
    <row r="105" spans="1:9" ht="13" x14ac:dyDescent="0.3">
      <c r="A105" s="300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7.3802000000000003</v>
      </c>
    </row>
    <row r="106" spans="1:9" ht="13" x14ac:dyDescent="0.3">
      <c r="A106" s="300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0.14760400000000001</v>
      </c>
    </row>
    <row r="107" spans="1:9" ht="13" x14ac:dyDescent="0.3">
      <c r="A107" s="300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0.36901</v>
      </c>
    </row>
    <row r="108" spans="1:9" ht="13" x14ac:dyDescent="0.3">
      <c r="A108" s="300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2.0664560000000001</v>
      </c>
    </row>
    <row r="109" spans="1:9" ht="13" x14ac:dyDescent="0.3">
      <c r="A109" s="300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71.440336000000002</v>
      </c>
    </row>
    <row r="111" spans="1:9" ht="13" x14ac:dyDescent="0.3">
      <c r="A111" s="303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26.29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97.730335999999994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09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09" t="s">
        <v>16</v>
      </c>
    </row>
    <row r="115" spans="1:9" ht="13" x14ac:dyDescent="0.25">
      <c r="A115" s="302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271.59136000000001</v>
      </c>
    </row>
    <row r="116" spans="1:9" ht="13" x14ac:dyDescent="0.25">
      <c r="A116" s="302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112.164022</v>
      </c>
    </row>
    <row r="117" spans="1:9" ht="13" x14ac:dyDescent="0.25">
      <c r="A117" s="302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0.70661400000000008</v>
      </c>
    </row>
    <row r="118" spans="1:9" ht="13" x14ac:dyDescent="0.25">
      <c r="A118" s="302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53.907550383999997</v>
      </c>
    </row>
    <row r="119" spans="1:9" ht="13" x14ac:dyDescent="0.25">
      <c r="A119" s="302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97.730335999999994</v>
      </c>
    </row>
    <row r="120" spans="1:9" ht="13" x14ac:dyDescent="0.25">
      <c r="A120" s="302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536.09988238400001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09">
        <v>5</v>
      </c>
      <c r="B123" s="581" t="s">
        <v>63</v>
      </c>
      <c r="C123" s="581"/>
      <c r="D123" s="581"/>
      <c r="E123" s="581"/>
      <c r="F123" s="581"/>
      <c r="G123" s="581"/>
      <c r="H123" s="309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1554.899882384</v>
      </c>
    </row>
    <row r="125" spans="1:9" ht="13" x14ac:dyDescent="0.25">
      <c r="A125" s="302" t="s">
        <v>15</v>
      </c>
      <c r="B125" s="574" t="s">
        <v>60</v>
      </c>
      <c r="C125" s="622"/>
      <c r="D125" s="622"/>
      <c r="E125" s="622"/>
      <c r="F125" s="622"/>
      <c r="G125" s="623"/>
      <c r="H125" s="32">
        <v>0.22559999999999999</v>
      </c>
      <c r="I125" s="25">
        <v>350.8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1905.6998823839999</v>
      </c>
    </row>
    <row r="127" spans="1:9" ht="13" x14ac:dyDescent="0.25">
      <c r="A127" s="302" t="s">
        <v>13</v>
      </c>
      <c r="B127" s="574" t="s">
        <v>58</v>
      </c>
      <c r="C127" s="622"/>
      <c r="D127" s="622"/>
      <c r="E127" s="622"/>
      <c r="F127" s="622"/>
      <c r="G127" s="623"/>
      <c r="H127" s="32">
        <v>5.4600000000000003E-2</v>
      </c>
      <c r="I127" s="25">
        <v>104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2009.6998823839999</v>
      </c>
    </row>
    <row r="129" spans="1:9" ht="13" x14ac:dyDescent="0.25">
      <c r="A129" s="302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02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02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66</v>
      </c>
    </row>
    <row r="132" spans="1:9" ht="13" x14ac:dyDescent="0.25">
      <c r="A132" s="302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14.299999999999999</v>
      </c>
    </row>
    <row r="133" spans="1:9" ht="13" x14ac:dyDescent="0.25">
      <c r="A133" s="302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02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02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02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110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645.1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190.3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26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01" t="s">
        <v>16</v>
      </c>
    </row>
    <row r="148" spans="1:9" ht="13" x14ac:dyDescent="0.25">
      <c r="A148" s="305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738.02</v>
      </c>
    </row>
    <row r="149" spans="1:9" ht="13" x14ac:dyDescent="0.25">
      <c r="A149" s="305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260.77999999999997</v>
      </c>
    </row>
    <row r="150" spans="1:9" ht="13" x14ac:dyDescent="0.25">
      <c r="A150" s="305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05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536.09988238400001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1554.899882384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645.1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2200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01" t="s">
        <v>23</v>
      </c>
      <c r="I157" s="301" t="s">
        <v>22</v>
      </c>
    </row>
    <row r="158" spans="1:9" x14ac:dyDescent="0.25">
      <c r="A158" s="621" t="s">
        <v>349</v>
      </c>
      <c r="B158" s="596"/>
      <c r="C158" s="619">
        <v>2200</v>
      </c>
      <c r="D158" s="597"/>
      <c r="E158" s="18">
        <v>1</v>
      </c>
      <c r="F158" s="619">
        <v>2200</v>
      </c>
      <c r="G158" s="597"/>
      <c r="H158" s="16">
        <v>1</v>
      </c>
      <c r="I158" s="306">
        <v>2200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06">
        <v>2200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26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01" t="s">
        <v>16</v>
      </c>
    </row>
    <row r="163" spans="1:9" x14ac:dyDescent="0.25">
      <c r="A163" s="304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04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06">
        <v>2200</v>
      </c>
    </row>
    <row r="165" spans="1:9" x14ac:dyDescent="0.25">
      <c r="A165" s="304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06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2200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26400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I174"/>
  <sheetViews>
    <sheetView workbookViewId="0">
      <selection activeCell="L9" sqref="L9"/>
    </sheetView>
  </sheetViews>
  <sheetFormatPr defaultRowHeight="12.5" x14ac:dyDescent="0.25"/>
  <cols>
    <col min="9" max="9" width="18.4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21"/>
      <c r="B12" s="325"/>
      <c r="C12" s="325"/>
      <c r="D12" s="325"/>
      <c r="E12" s="325"/>
      <c r="F12" s="325"/>
      <c r="G12" s="325"/>
      <c r="H12" s="325"/>
      <c r="I12" s="32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15" t="s">
        <v>15</v>
      </c>
      <c r="B14" s="553" t="s">
        <v>171</v>
      </c>
      <c r="C14" s="553"/>
      <c r="D14" s="553"/>
      <c r="E14" s="553"/>
      <c r="F14" s="553"/>
      <c r="G14" s="553"/>
      <c r="H14" s="555" t="s">
        <v>351</v>
      </c>
      <c r="I14" s="555"/>
    </row>
    <row r="15" spans="1:9" ht="13" x14ac:dyDescent="0.25">
      <c r="A15" s="31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372</v>
      </c>
      <c r="I15" s="556"/>
    </row>
    <row r="16" spans="1:9" ht="13" x14ac:dyDescent="0.25">
      <c r="A16" s="31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373</v>
      </c>
      <c r="I16" s="556"/>
    </row>
    <row r="17" spans="1:9" ht="13" x14ac:dyDescent="0.25">
      <c r="A17" s="31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15">
        <v>1</v>
      </c>
      <c r="B21" s="553" t="s">
        <v>162</v>
      </c>
      <c r="C21" s="553"/>
      <c r="D21" s="553"/>
      <c r="E21" s="553"/>
      <c r="F21" s="553"/>
      <c r="G21" s="553"/>
      <c r="H21" s="565" t="s">
        <v>241</v>
      </c>
      <c r="I21" s="565"/>
    </row>
    <row r="22" spans="1:9" ht="13" x14ac:dyDescent="0.25">
      <c r="A22" s="315">
        <v>2</v>
      </c>
      <c r="B22" s="553" t="s">
        <v>161</v>
      </c>
      <c r="C22" s="553"/>
      <c r="D22" s="553"/>
      <c r="E22" s="553"/>
      <c r="F22" s="553"/>
      <c r="G22" s="553"/>
      <c r="H22" s="565">
        <v>641</v>
      </c>
      <c r="I22" s="565"/>
    </row>
    <row r="23" spans="1:9" ht="14" x14ac:dyDescent="0.25">
      <c r="A23" s="315">
        <v>3</v>
      </c>
      <c r="B23" s="553" t="s">
        <v>160</v>
      </c>
      <c r="C23" s="553"/>
      <c r="D23" s="553"/>
      <c r="E23" s="553"/>
      <c r="F23" s="553"/>
      <c r="G23" s="553"/>
      <c r="H23" s="561" t="s">
        <v>241</v>
      </c>
      <c r="I23" s="561"/>
    </row>
    <row r="24" spans="1:9" ht="13" x14ac:dyDescent="0.25">
      <c r="A24" s="315">
        <v>4</v>
      </c>
      <c r="B24" s="553" t="s">
        <v>159</v>
      </c>
      <c r="C24" s="553"/>
      <c r="D24" s="553"/>
      <c r="E24" s="553"/>
      <c r="F24" s="553"/>
      <c r="G24" s="553"/>
      <c r="H24" s="562" t="s">
        <v>374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1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641</v>
      </c>
    </row>
    <row r="31" spans="1:9" ht="13" x14ac:dyDescent="0.25">
      <c r="A31" s="315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1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31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1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1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1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15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641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23">
        <v>2</v>
      </c>
      <c r="B40" s="554" t="s">
        <v>142</v>
      </c>
      <c r="C40" s="554"/>
      <c r="D40" s="554"/>
      <c r="E40" s="554"/>
      <c r="F40" s="554"/>
      <c r="G40" s="554"/>
      <c r="H40" s="554"/>
      <c r="I40" s="324" t="s">
        <v>16</v>
      </c>
    </row>
    <row r="41" spans="1:9" ht="13" x14ac:dyDescent="0.25">
      <c r="A41" s="316" t="s">
        <v>15</v>
      </c>
      <c r="B41" s="573"/>
      <c r="C41" s="573"/>
      <c r="D41" s="573"/>
      <c r="E41" s="573"/>
      <c r="F41" s="573"/>
      <c r="G41" s="573"/>
      <c r="H41" s="573"/>
      <c r="I41" s="25">
        <v>71.540000000000006</v>
      </c>
    </row>
    <row r="42" spans="1:9" ht="13" x14ac:dyDescent="0.25">
      <c r="A42" s="316"/>
      <c r="B42" s="572" t="s">
        <v>140</v>
      </c>
      <c r="C42" s="572"/>
      <c r="D42" s="572"/>
      <c r="E42" s="572"/>
      <c r="F42" s="572"/>
      <c r="G42" s="572"/>
      <c r="H42" s="57">
        <v>2.5</v>
      </c>
      <c r="I42" s="28" t="s">
        <v>49</v>
      </c>
    </row>
    <row r="43" spans="1:9" ht="13" x14ac:dyDescent="0.25">
      <c r="A43" s="31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16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182</v>
      </c>
    </row>
    <row r="45" spans="1:9" ht="13" x14ac:dyDescent="0.25">
      <c r="A45" s="316"/>
      <c r="B45" s="572" t="s">
        <v>256</v>
      </c>
      <c r="C45" s="572"/>
      <c r="D45" s="572"/>
      <c r="E45" s="572"/>
      <c r="F45" s="572"/>
      <c r="G45" s="572"/>
      <c r="H45" s="57"/>
      <c r="I45" s="28" t="s">
        <v>49</v>
      </c>
    </row>
    <row r="46" spans="1:9" ht="13" x14ac:dyDescent="0.25">
      <c r="A46" s="31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1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>
        <v>2.11</v>
      </c>
    </row>
    <row r="48" spans="1:9" ht="13" x14ac:dyDescent="0.25">
      <c r="A48" s="31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3</v>
      </c>
    </row>
    <row r="49" spans="1:9" ht="13" x14ac:dyDescent="0.25">
      <c r="A49" s="316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2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258.65000000000003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23">
        <v>3</v>
      </c>
      <c r="B55" s="554" t="s">
        <v>130</v>
      </c>
      <c r="C55" s="554"/>
      <c r="D55" s="554"/>
      <c r="E55" s="554"/>
      <c r="F55" s="554"/>
      <c r="G55" s="554"/>
      <c r="H55" s="554"/>
      <c r="I55" s="323" t="s">
        <v>16</v>
      </c>
    </row>
    <row r="56" spans="1:9" ht="13" x14ac:dyDescent="0.25">
      <c r="A56" s="31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1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1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1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24" t="s">
        <v>62</v>
      </c>
      <c r="I65" s="32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128.20000000000002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9.6150000000000002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6.41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1.282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16.025000000000002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51.28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19.23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3.8460000000000001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235.88800000000003</v>
      </c>
    </row>
    <row r="75" spans="1:9" ht="13" x14ac:dyDescent="0.25">
      <c r="A75" s="32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2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23" t="s">
        <v>16</v>
      </c>
    </row>
    <row r="80" spans="1:9" ht="13" x14ac:dyDescent="0.25">
      <c r="A80" s="31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53.395299999999999</v>
      </c>
    </row>
    <row r="81" spans="1:9" ht="13" x14ac:dyDescent="0.25">
      <c r="A81" s="31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17.819799999999997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71.215099999999993</v>
      </c>
    </row>
    <row r="83" spans="1:9" ht="13" x14ac:dyDescent="0.25">
      <c r="A83" s="31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22">
        <f>ROUND(H74*I82,2)</f>
        <v>26.21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97.425099999999986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2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23" t="s">
        <v>16</v>
      </c>
    </row>
    <row r="88" spans="1:9" ht="13" x14ac:dyDescent="0.25">
      <c r="A88" s="31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0.44870000000000004</v>
      </c>
    </row>
    <row r="89" spans="1:9" ht="13" x14ac:dyDescent="0.25">
      <c r="A89" s="31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0.61870000000000003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2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23" t="s">
        <v>16</v>
      </c>
    </row>
    <row r="93" spans="1:9" ht="13" x14ac:dyDescent="0.25">
      <c r="A93" s="31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2.6921999999999997</v>
      </c>
    </row>
    <row r="94" spans="1:9" ht="13" x14ac:dyDescent="0.25">
      <c r="A94" s="31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0.19229999999999997</v>
      </c>
    </row>
    <row r="95" spans="1:9" ht="13" x14ac:dyDescent="0.25">
      <c r="A95" s="31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1.03</v>
      </c>
    </row>
    <row r="96" spans="1:9" ht="13" x14ac:dyDescent="0.25">
      <c r="A96" s="31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0.26</v>
      </c>
    </row>
    <row r="97" spans="1:9" ht="13" x14ac:dyDescent="0.25">
      <c r="A97" s="31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12.4354</v>
      </c>
    </row>
    <row r="98" spans="1:9" ht="13" x14ac:dyDescent="0.25">
      <c r="A98" s="31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4.5762271999999999</v>
      </c>
    </row>
    <row r="99" spans="1:9" ht="13" x14ac:dyDescent="0.25">
      <c r="A99" s="31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20.51</v>
      </c>
    </row>
    <row r="100" spans="1:9" ht="13" x14ac:dyDescent="0.25">
      <c r="A100" s="31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5.13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46.826127200000009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1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53.395299999999999</v>
      </c>
    </row>
    <row r="105" spans="1:9" ht="13" x14ac:dyDescent="0.3">
      <c r="A105" s="31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6.41</v>
      </c>
    </row>
    <row r="106" spans="1:9" ht="13" x14ac:dyDescent="0.3">
      <c r="A106" s="31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0.12820000000000001</v>
      </c>
    </row>
    <row r="107" spans="1:9" ht="13" x14ac:dyDescent="0.3">
      <c r="A107" s="31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0.32050000000000001</v>
      </c>
    </row>
    <row r="108" spans="1:9" ht="13" x14ac:dyDescent="0.3">
      <c r="A108" s="31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1.7948000000000002</v>
      </c>
    </row>
    <row r="109" spans="1:9" ht="13" x14ac:dyDescent="0.3">
      <c r="A109" s="31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62.048800000000007</v>
      </c>
    </row>
    <row r="111" spans="1:9" ht="13" x14ac:dyDescent="0.3">
      <c r="A111" s="31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22.83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84.878800000000012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2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23" t="s">
        <v>16</v>
      </c>
    </row>
    <row r="115" spans="1:9" ht="13" x14ac:dyDescent="0.25">
      <c r="A115" s="31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235.88800000000003</v>
      </c>
    </row>
    <row r="116" spans="1:9" ht="13" x14ac:dyDescent="0.25">
      <c r="A116" s="31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97.425099999999986</v>
      </c>
    </row>
    <row r="117" spans="1:9" ht="13" x14ac:dyDescent="0.25">
      <c r="A117" s="31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0.61870000000000003</v>
      </c>
    </row>
    <row r="118" spans="1:9" ht="13" x14ac:dyDescent="0.25">
      <c r="A118" s="31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46.826127200000009</v>
      </c>
    </row>
    <row r="119" spans="1:9" ht="13" x14ac:dyDescent="0.25">
      <c r="A119" s="31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84.878800000000012</v>
      </c>
    </row>
    <row r="120" spans="1:9" ht="13" x14ac:dyDescent="0.25">
      <c r="A120" s="31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465.63672720000005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23">
        <v>5</v>
      </c>
      <c r="B123" s="581" t="s">
        <v>63</v>
      </c>
      <c r="C123" s="581"/>
      <c r="D123" s="581"/>
      <c r="E123" s="581"/>
      <c r="F123" s="581"/>
      <c r="G123" s="581"/>
      <c r="H123" s="32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1385.2867272000001</v>
      </c>
    </row>
    <row r="125" spans="1:9" ht="13" x14ac:dyDescent="0.25">
      <c r="A125" s="31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1.84E-2</v>
      </c>
      <c r="I125" s="25">
        <f>I124*H125</f>
        <v>25.48927578048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1410.7760029804801</v>
      </c>
    </row>
    <row r="127" spans="1:9" ht="13" x14ac:dyDescent="0.25">
      <c r="A127" s="316" t="s">
        <v>13</v>
      </c>
      <c r="B127" s="574" t="s">
        <v>58</v>
      </c>
      <c r="C127" s="622"/>
      <c r="D127" s="622"/>
      <c r="E127" s="622"/>
      <c r="F127" s="622"/>
      <c r="G127" s="623"/>
      <c r="H127" s="32">
        <v>1.5800000000000002E-2</v>
      </c>
      <c r="I127" s="25">
        <f>I126*H127</f>
        <v>22.290260847091588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1433.0662638275717</v>
      </c>
    </row>
    <row r="129" spans="1:9" ht="13" x14ac:dyDescent="0.25">
      <c r="A129" s="31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1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1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1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1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1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1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1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207.80453662757159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15" t="s">
        <v>16</v>
      </c>
    </row>
    <row r="148" spans="1:9" ht="13" x14ac:dyDescent="0.25">
      <c r="A148" s="31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641</v>
      </c>
    </row>
    <row r="149" spans="1:9" ht="13" x14ac:dyDescent="0.25">
      <c r="A149" s="31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258.65000000000003</v>
      </c>
    </row>
    <row r="150" spans="1:9" ht="13" x14ac:dyDescent="0.25">
      <c r="A150" s="31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1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465.63672720000005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1385.2867272000001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207.80453662757159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15" t="s">
        <v>23</v>
      </c>
      <c r="I157" s="315" t="s">
        <v>22</v>
      </c>
    </row>
    <row r="158" spans="1:9" x14ac:dyDescent="0.25">
      <c r="A158" s="621" t="s">
        <v>358</v>
      </c>
      <c r="B158" s="596"/>
      <c r="C158" s="619">
        <v>1850</v>
      </c>
      <c r="D158" s="597"/>
      <c r="E158" s="18">
        <v>2</v>
      </c>
      <c r="F158" s="619">
        <v>3700</v>
      </c>
      <c r="G158" s="597"/>
      <c r="H158" s="16">
        <v>2</v>
      </c>
      <c r="I158" s="320">
        <v>3700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20">
        <v>3700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15" t="s">
        <v>16</v>
      </c>
    </row>
    <row r="163" spans="1:9" x14ac:dyDescent="0.25">
      <c r="A163" s="31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1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20">
        <v>3700</v>
      </c>
    </row>
    <row r="165" spans="1:9" x14ac:dyDescent="0.25">
      <c r="A165" s="31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2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3700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44400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I174"/>
  <sheetViews>
    <sheetView workbookViewId="0">
      <selection activeCell="I128" sqref="I128"/>
    </sheetView>
  </sheetViews>
  <sheetFormatPr defaultRowHeight="12.5" x14ac:dyDescent="0.25"/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21"/>
      <c r="B12" s="325"/>
      <c r="C12" s="325"/>
      <c r="D12" s="325"/>
      <c r="E12" s="325"/>
      <c r="F12" s="325"/>
      <c r="G12" s="325"/>
      <c r="H12" s="325"/>
      <c r="I12" s="32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15" t="s">
        <v>15</v>
      </c>
      <c r="B14" s="553" t="s">
        <v>171</v>
      </c>
      <c r="C14" s="553"/>
      <c r="D14" s="553"/>
      <c r="E14" s="553"/>
      <c r="F14" s="553"/>
      <c r="G14" s="553"/>
      <c r="H14" s="555" t="s">
        <v>351</v>
      </c>
      <c r="I14" s="555"/>
    </row>
    <row r="15" spans="1:9" ht="13" x14ac:dyDescent="0.25">
      <c r="A15" s="31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352</v>
      </c>
      <c r="I15" s="556"/>
    </row>
    <row r="16" spans="1:9" ht="13" x14ac:dyDescent="0.25">
      <c r="A16" s="31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353</v>
      </c>
      <c r="I16" s="556"/>
    </row>
    <row r="17" spans="1:9" ht="13" x14ac:dyDescent="0.25">
      <c r="A17" s="31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15">
        <v>1</v>
      </c>
      <c r="B21" s="553" t="s">
        <v>162</v>
      </c>
      <c r="C21" s="553"/>
      <c r="D21" s="553"/>
      <c r="E21" s="553"/>
      <c r="F21" s="553"/>
      <c r="G21" s="553"/>
      <c r="H21" s="565" t="s">
        <v>354</v>
      </c>
      <c r="I21" s="565"/>
    </row>
    <row r="22" spans="1:9" ht="13" x14ac:dyDescent="0.25">
      <c r="A22" s="315">
        <v>2</v>
      </c>
      <c r="B22" s="553" t="s">
        <v>161</v>
      </c>
      <c r="C22" s="553"/>
      <c r="D22" s="553"/>
      <c r="E22" s="553"/>
      <c r="F22" s="553"/>
      <c r="G22" s="553"/>
      <c r="H22" s="565">
        <v>637.20000000000005</v>
      </c>
      <c r="I22" s="565"/>
    </row>
    <row r="23" spans="1:9" ht="14" x14ac:dyDescent="0.25">
      <c r="A23" s="315">
        <v>3</v>
      </c>
      <c r="B23" s="553" t="s">
        <v>160</v>
      </c>
      <c r="C23" s="553"/>
      <c r="D23" s="553"/>
      <c r="E23" s="553"/>
      <c r="F23" s="553"/>
      <c r="G23" s="553"/>
      <c r="H23" s="561" t="s">
        <v>354</v>
      </c>
      <c r="I23" s="561"/>
    </row>
    <row r="24" spans="1:9" ht="13" x14ac:dyDescent="0.25">
      <c r="A24" s="315">
        <v>4</v>
      </c>
      <c r="B24" s="553" t="s">
        <v>159</v>
      </c>
      <c r="C24" s="553"/>
      <c r="D24" s="553"/>
      <c r="E24" s="553"/>
      <c r="F24" s="553"/>
      <c r="G24" s="553"/>
      <c r="H24" s="562" t="s">
        <v>355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28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1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637.20000000000005</v>
      </c>
    </row>
    <row r="31" spans="1:9" ht="13" x14ac:dyDescent="0.25">
      <c r="A31" s="315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1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31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1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1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1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15" t="s">
        <v>114</v>
      </c>
      <c r="B37" s="553" t="s">
        <v>356</v>
      </c>
      <c r="C37" s="553"/>
      <c r="D37" s="553"/>
      <c r="E37" s="553"/>
      <c r="F37" s="553"/>
      <c r="G37" s="553"/>
      <c r="H37" s="553"/>
      <c r="I37" s="60">
        <v>200.27</v>
      </c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837.47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28" x14ac:dyDescent="0.25">
      <c r="A40" s="323">
        <v>2</v>
      </c>
      <c r="B40" s="554" t="s">
        <v>142</v>
      </c>
      <c r="C40" s="554"/>
      <c r="D40" s="554"/>
      <c r="E40" s="554"/>
      <c r="F40" s="554"/>
      <c r="G40" s="554"/>
      <c r="H40" s="554"/>
      <c r="I40" s="324" t="s">
        <v>16</v>
      </c>
    </row>
    <row r="41" spans="1:9" ht="13" x14ac:dyDescent="0.25">
      <c r="A41" s="316" t="s">
        <v>15</v>
      </c>
      <c r="B41" s="573"/>
      <c r="C41" s="573"/>
      <c r="D41" s="573"/>
      <c r="E41" s="573"/>
      <c r="F41" s="573"/>
      <c r="G41" s="573"/>
      <c r="H41" s="573"/>
      <c r="I41" s="25">
        <v>93.77</v>
      </c>
    </row>
    <row r="42" spans="1:9" ht="13" x14ac:dyDescent="0.25">
      <c r="A42" s="316"/>
      <c r="B42" s="572" t="s">
        <v>140</v>
      </c>
      <c r="C42" s="572"/>
      <c r="D42" s="572"/>
      <c r="E42" s="572"/>
      <c r="F42" s="572"/>
      <c r="G42" s="572"/>
      <c r="H42" s="57">
        <v>3</v>
      </c>
      <c r="I42" s="28" t="s">
        <v>49</v>
      </c>
    </row>
    <row r="43" spans="1:9" ht="13" x14ac:dyDescent="0.25">
      <c r="A43" s="31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16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76</v>
      </c>
    </row>
    <row r="45" spans="1:9" ht="13" x14ac:dyDescent="0.25">
      <c r="A45" s="316"/>
      <c r="B45" s="572" t="s">
        <v>256</v>
      </c>
      <c r="C45" s="572"/>
      <c r="D45" s="572"/>
      <c r="E45" s="572"/>
      <c r="F45" s="572"/>
      <c r="G45" s="572"/>
      <c r="H45" s="57">
        <v>95</v>
      </c>
      <c r="I45" s="28" t="s">
        <v>49</v>
      </c>
    </row>
    <row r="46" spans="1:9" ht="13" x14ac:dyDescent="0.25">
      <c r="A46" s="31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1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>
        <v>2.11</v>
      </c>
    </row>
    <row r="48" spans="1:9" ht="13" x14ac:dyDescent="0.25">
      <c r="A48" s="31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3</v>
      </c>
    </row>
    <row r="49" spans="1:9" ht="13" x14ac:dyDescent="0.25">
      <c r="A49" s="316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2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174.88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23">
        <v>3</v>
      </c>
      <c r="B55" s="554" t="s">
        <v>130</v>
      </c>
      <c r="C55" s="554"/>
      <c r="D55" s="554"/>
      <c r="E55" s="554"/>
      <c r="F55" s="554"/>
      <c r="G55" s="554"/>
      <c r="H55" s="554"/>
      <c r="I55" s="323" t="s">
        <v>16</v>
      </c>
    </row>
    <row r="56" spans="1:9" ht="13" x14ac:dyDescent="0.25">
      <c r="A56" s="31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1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1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1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28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24" t="s">
        <v>62</v>
      </c>
      <c r="I65" s="32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167.49400000000003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12.562049999999999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8.3747000000000007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1.6749400000000001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20.936750000000004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66.997600000000006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25.124099999999999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5.0248200000000001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308.18895999999995</v>
      </c>
    </row>
    <row r="75" spans="1:9" ht="13" x14ac:dyDescent="0.25">
      <c r="A75" s="32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2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23" t="s">
        <v>16</v>
      </c>
    </row>
    <row r="80" spans="1:9" ht="13" x14ac:dyDescent="0.25">
      <c r="A80" s="31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69.761251000000001</v>
      </c>
    </row>
    <row r="81" spans="1:9" ht="13" x14ac:dyDescent="0.25">
      <c r="A81" s="31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23.281665999999998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93.042917000000003</v>
      </c>
    </row>
    <row r="83" spans="1:9" ht="13" x14ac:dyDescent="0.25">
      <c r="A83" s="31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22">
        <f>ROUND(H74*I82,2)</f>
        <v>34.24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127.282917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2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23" t="s">
        <v>16</v>
      </c>
    </row>
    <row r="88" spans="1:9" ht="13" x14ac:dyDescent="0.25">
      <c r="A88" s="31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0.58622900000000011</v>
      </c>
    </row>
    <row r="89" spans="1:9" ht="13" x14ac:dyDescent="0.25">
      <c r="A89" s="31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0.22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0.80622900000000008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2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23" t="s">
        <v>16</v>
      </c>
    </row>
    <row r="93" spans="1:9" ht="13" x14ac:dyDescent="0.25">
      <c r="A93" s="31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3.5173739999999998</v>
      </c>
    </row>
    <row r="94" spans="1:9" ht="13" x14ac:dyDescent="0.25">
      <c r="A94" s="31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0.25124099999999999</v>
      </c>
    </row>
    <row r="95" spans="1:9" ht="13" x14ac:dyDescent="0.25">
      <c r="A95" s="31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1.34</v>
      </c>
    </row>
    <row r="96" spans="1:9" ht="13" x14ac:dyDescent="0.25">
      <c r="A96" s="31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31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16.246918000000001</v>
      </c>
    </row>
    <row r="98" spans="1:9" ht="13" x14ac:dyDescent="0.25">
      <c r="A98" s="31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5.9788658240000006</v>
      </c>
    </row>
    <row r="99" spans="1:9" ht="13" x14ac:dyDescent="0.25">
      <c r="A99" s="31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26.8</v>
      </c>
    </row>
    <row r="100" spans="1:9" ht="13" x14ac:dyDescent="0.25">
      <c r="A100" s="31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61.164398824000003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1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69.761251000000001</v>
      </c>
    </row>
    <row r="105" spans="1:9" ht="13" x14ac:dyDescent="0.3">
      <c r="A105" s="31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8.3747000000000007</v>
      </c>
    </row>
    <row r="106" spans="1:9" ht="13" x14ac:dyDescent="0.3">
      <c r="A106" s="31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0.167494</v>
      </c>
    </row>
    <row r="107" spans="1:9" ht="13" x14ac:dyDescent="0.3">
      <c r="A107" s="31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0.41873500000000002</v>
      </c>
    </row>
    <row r="108" spans="1:9" ht="13" x14ac:dyDescent="0.3">
      <c r="A108" s="31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2.3449160000000004</v>
      </c>
    </row>
    <row r="109" spans="1:9" ht="13" x14ac:dyDescent="0.3">
      <c r="A109" s="31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81.067096000000006</v>
      </c>
    </row>
    <row r="111" spans="1:9" ht="13" x14ac:dyDescent="0.3">
      <c r="A111" s="31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29.83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110.897096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2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23" t="s">
        <v>16</v>
      </c>
    </row>
    <row r="115" spans="1:9" ht="13" x14ac:dyDescent="0.25">
      <c r="A115" s="31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308.18895999999995</v>
      </c>
    </row>
    <row r="116" spans="1:9" ht="13" x14ac:dyDescent="0.25">
      <c r="A116" s="31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127.282917</v>
      </c>
    </row>
    <row r="117" spans="1:9" ht="13" x14ac:dyDescent="0.25">
      <c r="A117" s="31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0.80622900000000008</v>
      </c>
    </row>
    <row r="118" spans="1:9" ht="13" x14ac:dyDescent="0.25">
      <c r="A118" s="31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61.164398824000003</v>
      </c>
    </row>
    <row r="119" spans="1:9" ht="13" x14ac:dyDescent="0.25">
      <c r="A119" s="31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110.897096</v>
      </c>
    </row>
    <row r="120" spans="1:9" ht="13" x14ac:dyDescent="0.25">
      <c r="A120" s="31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608.33960082399994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23">
        <v>5</v>
      </c>
      <c r="B123" s="581" t="s">
        <v>63</v>
      </c>
      <c r="C123" s="581"/>
      <c r="D123" s="581"/>
      <c r="E123" s="581"/>
      <c r="F123" s="581"/>
      <c r="G123" s="581"/>
      <c r="H123" s="32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1640.6896008239999</v>
      </c>
    </row>
    <row r="125" spans="1:9" ht="13" x14ac:dyDescent="0.25">
      <c r="A125" s="31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1.84E-2</v>
      </c>
      <c r="I125" s="25">
        <f>I124*H125</f>
        <v>30.188688655161595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1670.8782894791614</v>
      </c>
    </row>
    <row r="127" spans="1:9" ht="13" x14ac:dyDescent="0.25">
      <c r="A127" s="316" t="s">
        <v>13</v>
      </c>
      <c r="B127" s="574" t="s">
        <v>58</v>
      </c>
      <c r="C127" s="622"/>
      <c r="D127" s="622"/>
      <c r="E127" s="622"/>
      <c r="F127" s="622"/>
      <c r="G127" s="623"/>
      <c r="H127" s="32">
        <v>1.5800000000000002E-2</v>
      </c>
      <c r="I127" s="25">
        <f>I126*H127</f>
        <v>26.399876973770752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1697.2781664529321</v>
      </c>
    </row>
    <row r="129" spans="1:9" ht="13" x14ac:dyDescent="0.25">
      <c r="A129" s="31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1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1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1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1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1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1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1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216.61356562893235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26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15" t="s">
        <v>16</v>
      </c>
    </row>
    <row r="148" spans="1:9" ht="13" x14ac:dyDescent="0.25">
      <c r="A148" s="31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837.47</v>
      </c>
    </row>
    <row r="149" spans="1:9" ht="13" x14ac:dyDescent="0.25">
      <c r="A149" s="31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174.88</v>
      </c>
    </row>
    <row r="150" spans="1:9" ht="13" x14ac:dyDescent="0.25">
      <c r="A150" s="31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1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608.33960082399994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1640.6896008239999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216.61356562893235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15" t="s">
        <v>23</v>
      </c>
      <c r="I157" s="315" t="s">
        <v>22</v>
      </c>
    </row>
    <row r="158" spans="1:9" x14ac:dyDescent="0.25">
      <c r="A158" s="621" t="s">
        <v>358</v>
      </c>
      <c r="B158" s="596"/>
      <c r="C158" s="619">
        <v>1850</v>
      </c>
      <c r="D158" s="597"/>
      <c r="E158" s="18">
        <v>2</v>
      </c>
      <c r="F158" s="619">
        <v>3700</v>
      </c>
      <c r="G158" s="597"/>
      <c r="H158" s="16">
        <v>2</v>
      </c>
      <c r="I158" s="320">
        <v>3700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20">
        <v>3700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26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15" t="s">
        <v>16</v>
      </c>
    </row>
    <row r="163" spans="1:9" x14ac:dyDescent="0.25">
      <c r="A163" s="31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1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20">
        <v>3700</v>
      </c>
    </row>
    <row r="165" spans="1:9" x14ac:dyDescent="0.25">
      <c r="A165" s="31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2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3700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44400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I174"/>
  <sheetViews>
    <sheetView topLeftCell="A7" workbookViewId="0">
      <selection activeCell="I128" sqref="I128"/>
    </sheetView>
  </sheetViews>
  <sheetFormatPr defaultRowHeight="12.5" x14ac:dyDescent="0.25"/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21"/>
      <c r="B12" s="325"/>
      <c r="C12" s="325"/>
      <c r="D12" s="325"/>
      <c r="E12" s="325"/>
      <c r="F12" s="325"/>
      <c r="G12" s="325"/>
      <c r="H12" s="325"/>
      <c r="I12" s="32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15" t="s">
        <v>15</v>
      </c>
      <c r="B14" s="553" t="s">
        <v>171</v>
      </c>
      <c r="C14" s="553"/>
      <c r="D14" s="553"/>
      <c r="E14" s="553"/>
      <c r="F14" s="553"/>
      <c r="G14" s="553"/>
      <c r="H14" s="555" t="s">
        <v>351</v>
      </c>
      <c r="I14" s="555"/>
    </row>
    <row r="15" spans="1:9" ht="13" x14ac:dyDescent="0.25">
      <c r="A15" s="31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352</v>
      </c>
      <c r="I15" s="556"/>
    </row>
    <row r="16" spans="1:9" ht="13" x14ac:dyDescent="0.25">
      <c r="A16" s="31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353</v>
      </c>
      <c r="I16" s="556"/>
    </row>
    <row r="17" spans="1:9" ht="13" x14ac:dyDescent="0.25">
      <c r="A17" s="31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15">
        <v>1</v>
      </c>
      <c r="B21" s="553" t="s">
        <v>162</v>
      </c>
      <c r="C21" s="553"/>
      <c r="D21" s="553"/>
      <c r="E21" s="553"/>
      <c r="F21" s="553"/>
      <c r="G21" s="553"/>
      <c r="H21" s="565" t="s">
        <v>354</v>
      </c>
      <c r="I21" s="565"/>
    </row>
    <row r="22" spans="1:9" ht="13" x14ac:dyDescent="0.25">
      <c r="A22" s="315">
        <v>2</v>
      </c>
      <c r="B22" s="553" t="s">
        <v>161</v>
      </c>
      <c r="C22" s="553"/>
      <c r="D22" s="553"/>
      <c r="E22" s="553"/>
      <c r="F22" s="553"/>
      <c r="G22" s="553"/>
      <c r="H22" s="565">
        <v>637.20000000000005</v>
      </c>
      <c r="I22" s="565"/>
    </row>
    <row r="23" spans="1:9" ht="14" x14ac:dyDescent="0.25">
      <c r="A23" s="315">
        <v>3</v>
      </c>
      <c r="B23" s="553" t="s">
        <v>160</v>
      </c>
      <c r="C23" s="553"/>
      <c r="D23" s="553"/>
      <c r="E23" s="553"/>
      <c r="F23" s="553"/>
      <c r="G23" s="553"/>
      <c r="H23" s="561" t="s">
        <v>354</v>
      </c>
      <c r="I23" s="561"/>
    </row>
    <row r="24" spans="1:9" ht="13" x14ac:dyDescent="0.25">
      <c r="A24" s="315">
        <v>4</v>
      </c>
      <c r="B24" s="553" t="s">
        <v>159</v>
      </c>
      <c r="C24" s="553"/>
      <c r="D24" s="553"/>
      <c r="E24" s="553"/>
      <c r="F24" s="553"/>
      <c r="G24" s="553"/>
      <c r="H24" s="562" t="s">
        <v>355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28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1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637.20000000000005</v>
      </c>
    </row>
    <row r="31" spans="1:9" ht="13" x14ac:dyDescent="0.25">
      <c r="A31" s="315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1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31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1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1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1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15" t="s">
        <v>114</v>
      </c>
      <c r="B37" s="553" t="s">
        <v>356</v>
      </c>
      <c r="C37" s="553"/>
      <c r="D37" s="553"/>
      <c r="E37" s="553"/>
      <c r="F37" s="553"/>
      <c r="G37" s="553"/>
      <c r="H37" s="553"/>
      <c r="I37" s="60">
        <v>200.27</v>
      </c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837.47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28" x14ac:dyDescent="0.25">
      <c r="A40" s="323">
        <v>2</v>
      </c>
      <c r="B40" s="554" t="s">
        <v>142</v>
      </c>
      <c r="C40" s="554"/>
      <c r="D40" s="554"/>
      <c r="E40" s="554"/>
      <c r="F40" s="554"/>
      <c r="G40" s="554"/>
      <c r="H40" s="554"/>
      <c r="I40" s="324" t="s">
        <v>16</v>
      </c>
    </row>
    <row r="41" spans="1:9" ht="13" x14ac:dyDescent="0.25">
      <c r="A41" s="316" t="s">
        <v>15</v>
      </c>
      <c r="B41" s="573"/>
      <c r="C41" s="573"/>
      <c r="D41" s="573"/>
      <c r="E41" s="573"/>
      <c r="F41" s="573"/>
      <c r="G41" s="573"/>
      <c r="H41" s="573"/>
      <c r="I41" s="25">
        <v>93.77</v>
      </c>
    </row>
    <row r="42" spans="1:9" ht="13" x14ac:dyDescent="0.25">
      <c r="A42" s="316"/>
      <c r="B42" s="572" t="s">
        <v>140</v>
      </c>
      <c r="C42" s="572"/>
      <c r="D42" s="572"/>
      <c r="E42" s="572"/>
      <c r="F42" s="572"/>
      <c r="G42" s="572"/>
      <c r="H42" s="57">
        <v>3</v>
      </c>
      <c r="I42" s="28" t="s">
        <v>49</v>
      </c>
    </row>
    <row r="43" spans="1:9" ht="13" x14ac:dyDescent="0.25">
      <c r="A43" s="31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16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76</v>
      </c>
    </row>
    <row r="45" spans="1:9" ht="13" x14ac:dyDescent="0.25">
      <c r="A45" s="316"/>
      <c r="B45" s="572" t="s">
        <v>256</v>
      </c>
      <c r="C45" s="572"/>
      <c r="D45" s="572"/>
      <c r="E45" s="572"/>
      <c r="F45" s="572"/>
      <c r="G45" s="572"/>
      <c r="H45" s="57">
        <v>95</v>
      </c>
      <c r="I45" s="28" t="s">
        <v>49</v>
      </c>
    </row>
    <row r="46" spans="1:9" ht="13" x14ac:dyDescent="0.25">
      <c r="A46" s="31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1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>
        <v>2.11</v>
      </c>
    </row>
    <row r="48" spans="1:9" ht="13" x14ac:dyDescent="0.25">
      <c r="A48" s="31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3</v>
      </c>
    </row>
    <row r="49" spans="1:9" ht="13" x14ac:dyDescent="0.25">
      <c r="A49" s="316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2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174.88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23">
        <v>3</v>
      </c>
      <c r="B55" s="554" t="s">
        <v>130</v>
      </c>
      <c r="C55" s="554"/>
      <c r="D55" s="554"/>
      <c r="E55" s="554"/>
      <c r="F55" s="554"/>
      <c r="G55" s="554"/>
      <c r="H55" s="554"/>
      <c r="I55" s="323" t="s">
        <v>16</v>
      </c>
    </row>
    <row r="56" spans="1:9" ht="13" x14ac:dyDescent="0.25">
      <c r="A56" s="31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1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1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1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28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24" t="s">
        <v>62</v>
      </c>
      <c r="I65" s="32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167.49400000000003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12.562049999999999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8.3747000000000007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1.6749400000000001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20.936750000000004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66.997600000000006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25.124099999999999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5.0248200000000001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308.18895999999995</v>
      </c>
    </row>
    <row r="75" spans="1:9" ht="13" x14ac:dyDescent="0.25">
      <c r="A75" s="32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2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23" t="s">
        <v>16</v>
      </c>
    </row>
    <row r="80" spans="1:9" ht="13" x14ac:dyDescent="0.25">
      <c r="A80" s="31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69.761251000000001</v>
      </c>
    </row>
    <row r="81" spans="1:9" ht="13" x14ac:dyDescent="0.25">
      <c r="A81" s="31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23.281665999999998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93.042917000000003</v>
      </c>
    </row>
    <row r="83" spans="1:9" ht="13" x14ac:dyDescent="0.25">
      <c r="A83" s="31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22">
        <f>ROUND(H74*I82,2)</f>
        <v>34.24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127.282917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2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23" t="s">
        <v>16</v>
      </c>
    </row>
    <row r="88" spans="1:9" ht="13" x14ac:dyDescent="0.25">
      <c r="A88" s="31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0.58622900000000011</v>
      </c>
    </row>
    <row r="89" spans="1:9" ht="13" x14ac:dyDescent="0.25">
      <c r="A89" s="31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0.22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0.80622900000000008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2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23" t="s">
        <v>16</v>
      </c>
    </row>
    <row r="93" spans="1:9" ht="13" x14ac:dyDescent="0.25">
      <c r="A93" s="31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3.5173739999999998</v>
      </c>
    </row>
    <row r="94" spans="1:9" ht="13" x14ac:dyDescent="0.25">
      <c r="A94" s="31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0.25124099999999999</v>
      </c>
    </row>
    <row r="95" spans="1:9" ht="13" x14ac:dyDescent="0.25">
      <c r="A95" s="31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1.34</v>
      </c>
    </row>
    <row r="96" spans="1:9" ht="13" x14ac:dyDescent="0.25">
      <c r="A96" s="31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31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16.246918000000001</v>
      </c>
    </row>
    <row r="98" spans="1:9" ht="13" x14ac:dyDescent="0.25">
      <c r="A98" s="31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5.9788658240000006</v>
      </c>
    </row>
    <row r="99" spans="1:9" ht="13" x14ac:dyDescent="0.25">
      <c r="A99" s="31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26.8</v>
      </c>
    </row>
    <row r="100" spans="1:9" ht="13" x14ac:dyDescent="0.25">
      <c r="A100" s="31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61.164398824000003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1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69.761251000000001</v>
      </c>
    </row>
    <row r="105" spans="1:9" ht="13" x14ac:dyDescent="0.3">
      <c r="A105" s="31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8.3747000000000007</v>
      </c>
    </row>
    <row r="106" spans="1:9" ht="13" x14ac:dyDescent="0.3">
      <c r="A106" s="31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0.167494</v>
      </c>
    </row>
    <row r="107" spans="1:9" ht="13" x14ac:dyDescent="0.3">
      <c r="A107" s="31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0.41873500000000002</v>
      </c>
    </row>
    <row r="108" spans="1:9" ht="13" x14ac:dyDescent="0.3">
      <c r="A108" s="31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2.3449160000000004</v>
      </c>
    </row>
    <row r="109" spans="1:9" ht="13" x14ac:dyDescent="0.3">
      <c r="A109" s="31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81.067096000000006</v>
      </c>
    </row>
    <row r="111" spans="1:9" ht="13" x14ac:dyDescent="0.3">
      <c r="A111" s="31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29.83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110.897096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2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23" t="s">
        <v>16</v>
      </c>
    </row>
    <row r="115" spans="1:9" ht="13" x14ac:dyDescent="0.25">
      <c r="A115" s="31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308.18895999999995</v>
      </c>
    </row>
    <row r="116" spans="1:9" ht="13" x14ac:dyDescent="0.25">
      <c r="A116" s="31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127.282917</v>
      </c>
    </row>
    <row r="117" spans="1:9" ht="13" x14ac:dyDescent="0.25">
      <c r="A117" s="31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0.80622900000000008</v>
      </c>
    </row>
    <row r="118" spans="1:9" ht="13" x14ac:dyDescent="0.25">
      <c r="A118" s="31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61.164398824000003</v>
      </c>
    </row>
    <row r="119" spans="1:9" ht="13" x14ac:dyDescent="0.25">
      <c r="A119" s="31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110.897096</v>
      </c>
    </row>
    <row r="120" spans="1:9" ht="13" x14ac:dyDescent="0.25">
      <c r="A120" s="31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608.33960082399994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23">
        <v>5</v>
      </c>
      <c r="B123" s="581" t="s">
        <v>63</v>
      </c>
      <c r="C123" s="581"/>
      <c r="D123" s="581"/>
      <c r="E123" s="581"/>
      <c r="F123" s="581"/>
      <c r="G123" s="581"/>
      <c r="H123" s="32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1640.6896008239999</v>
      </c>
    </row>
    <row r="125" spans="1:9" ht="13" x14ac:dyDescent="0.25">
      <c r="A125" s="31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1.84E-2</v>
      </c>
      <c r="I125" s="25">
        <f>I124*H125</f>
        <v>30.188688655161595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1670.8782894791614</v>
      </c>
    </row>
    <row r="127" spans="1:9" ht="13" x14ac:dyDescent="0.25">
      <c r="A127" s="316" t="s">
        <v>13</v>
      </c>
      <c r="B127" s="574" t="s">
        <v>58</v>
      </c>
      <c r="C127" s="622"/>
      <c r="D127" s="622"/>
      <c r="E127" s="622"/>
      <c r="F127" s="622"/>
      <c r="G127" s="623"/>
      <c r="H127" s="32">
        <v>1.5800000000000002E-2</v>
      </c>
      <c r="I127" s="25">
        <f>I126*H127</f>
        <v>26.399876973770752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1697.2781664529321</v>
      </c>
    </row>
    <row r="129" spans="1:9" ht="13" x14ac:dyDescent="0.25">
      <c r="A129" s="31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1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1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1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1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1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1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1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216.61356562893235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26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15" t="s">
        <v>16</v>
      </c>
    </row>
    <row r="148" spans="1:9" ht="13" x14ac:dyDescent="0.25">
      <c r="A148" s="31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837.47</v>
      </c>
    </row>
    <row r="149" spans="1:9" ht="13" x14ac:dyDescent="0.25">
      <c r="A149" s="31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174.88</v>
      </c>
    </row>
    <row r="150" spans="1:9" ht="13" x14ac:dyDescent="0.25">
      <c r="A150" s="31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1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608.33960082399994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1640.6896008239999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216.61356562893235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15" t="s">
        <v>23</v>
      </c>
      <c r="I157" s="315" t="s">
        <v>22</v>
      </c>
    </row>
    <row r="158" spans="1:9" x14ac:dyDescent="0.25">
      <c r="A158" s="621" t="s">
        <v>358</v>
      </c>
      <c r="B158" s="596"/>
      <c r="C158" s="619">
        <v>1850</v>
      </c>
      <c r="D158" s="597"/>
      <c r="E158" s="18">
        <v>2</v>
      </c>
      <c r="F158" s="619">
        <v>3700</v>
      </c>
      <c r="G158" s="597"/>
      <c r="H158" s="16">
        <v>2</v>
      </c>
      <c r="I158" s="320">
        <v>3700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20">
        <v>3700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26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15" t="s">
        <v>16</v>
      </c>
    </row>
    <row r="163" spans="1:9" x14ac:dyDescent="0.25">
      <c r="A163" s="31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1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20">
        <v>3700</v>
      </c>
    </row>
    <row r="165" spans="1:9" x14ac:dyDescent="0.25">
      <c r="A165" s="31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2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3700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44400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2:I174"/>
  <sheetViews>
    <sheetView topLeftCell="A16" workbookViewId="0">
      <selection activeCell="I128" sqref="I128"/>
    </sheetView>
  </sheetViews>
  <sheetFormatPr defaultRowHeight="12.5" x14ac:dyDescent="0.25"/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21"/>
      <c r="B12" s="325"/>
      <c r="C12" s="325"/>
      <c r="D12" s="325"/>
      <c r="E12" s="325"/>
      <c r="F12" s="325"/>
      <c r="G12" s="325"/>
      <c r="H12" s="325"/>
      <c r="I12" s="32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15" t="s">
        <v>15</v>
      </c>
      <c r="B14" s="553" t="s">
        <v>171</v>
      </c>
      <c r="C14" s="553"/>
      <c r="D14" s="553"/>
      <c r="E14" s="553"/>
      <c r="F14" s="553"/>
      <c r="G14" s="553"/>
      <c r="H14" s="555" t="s">
        <v>351</v>
      </c>
      <c r="I14" s="555"/>
    </row>
    <row r="15" spans="1:9" ht="13" x14ac:dyDescent="0.25">
      <c r="A15" s="31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352</v>
      </c>
      <c r="I15" s="556"/>
    </row>
    <row r="16" spans="1:9" ht="13" x14ac:dyDescent="0.25">
      <c r="A16" s="31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353</v>
      </c>
      <c r="I16" s="556"/>
    </row>
    <row r="17" spans="1:9" ht="13" x14ac:dyDescent="0.25">
      <c r="A17" s="31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15">
        <v>1</v>
      </c>
      <c r="B21" s="553" t="s">
        <v>162</v>
      </c>
      <c r="C21" s="553"/>
      <c r="D21" s="553"/>
      <c r="E21" s="553"/>
      <c r="F21" s="553"/>
      <c r="G21" s="553"/>
      <c r="H21" s="565" t="s">
        <v>354</v>
      </c>
      <c r="I21" s="565"/>
    </row>
    <row r="22" spans="1:9" ht="13" x14ac:dyDescent="0.25">
      <c r="A22" s="315">
        <v>2</v>
      </c>
      <c r="B22" s="553" t="s">
        <v>161</v>
      </c>
      <c r="C22" s="553"/>
      <c r="D22" s="553"/>
      <c r="E22" s="553"/>
      <c r="F22" s="553"/>
      <c r="G22" s="553"/>
      <c r="H22" s="565">
        <v>637.20000000000005</v>
      </c>
      <c r="I22" s="565"/>
    </row>
    <row r="23" spans="1:9" ht="14" x14ac:dyDescent="0.25">
      <c r="A23" s="315">
        <v>3</v>
      </c>
      <c r="B23" s="553" t="s">
        <v>160</v>
      </c>
      <c r="C23" s="553"/>
      <c r="D23" s="553"/>
      <c r="E23" s="553"/>
      <c r="F23" s="553"/>
      <c r="G23" s="553"/>
      <c r="H23" s="561" t="s">
        <v>354</v>
      </c>
      <c r="I23" s="561"/>
    </row>
    <row r="24" spans="1:9" ht="13" x14ac:dyDescent="0.25">
      <c r="A24" s="315">
        <v>4</v>
      </c>
      <c r="B24" s="553" t="s">
        <v>159</v>
      </c>
      <c r="C24" s="553"/>
      <c r="D24" s="553"/>
      <c r="E24" s="553"/>
      <c r="F24" s="553"/>
      <c r="G24" s="553"/>
      <c r="H24" s="562" t="s">
        <v>355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28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1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637.20000000000005</v>
      </c>
    </row>
    <row r="31" spans="1:9" ht="13" x14ac:dyDescent="0.25">
      <c r="A31" s="315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1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31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1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1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1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15" t="s">
        <v>114</v>
      </c>
      <c r="B37" s="553" t="s">
        <v>356</v>
      </c>
      <c r="C37" s="553"/>
      <c r="D37" s="553"/>
      <c r="E37" s="553"/>
      <c r="F37" s="553"/>
      <c r="G37" s="553"/>
      <c r="H37" s="553"/>
      <c r="I37" s="60">
        <v>200.27</v>
      </c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837.47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28" x14ac:dyDescent="0.25">
      <c r="A40" s="323">
        <v>2</v>
      </c>
      <c r="B40" s="554" t="s">
        <v>142</v>
      </c>
      <c r="C40" s="554"/>
      <c r="D40" s="554"/>
      <c r="E40" s="554"/>
      <c r="F40" s="554"/>
      <c r="G40" s="554"/>
      <c r="H40" s="554"/>
      <c r="I40" s="324" t="s">
        <v>16</v>
      </c>
    </row>
    <row r="41" spans="1:9" ht="13" x14ac:dyDescent="0.25">
      <c r="A41" s="316" t="s">
        <v>15</v>
      </c>
      <c r="B41" s="573"/>
      <c r="C41" s="573"/>
      <c r="D41" s="573"/>
      <c r="E41" s="573"/>
      <c r="F41" s="573"/>
      <c r="G41" s="573"/>
      <c r="H41" s="573"/>
      <c r="I41" s="25">
        <v>93.77</v>
      </c>
    </row>
    <row r="42" spans="1:9" ht="13" x14ac:dyDescent="0.25">
      <c r="A42" s="316"/>
      <c r="B42" s="572" t="s">
        <v>140</v>
      </c>
      <c r="C42" s="572"/>
      <c r="D42" s="572"/>
      <c r="E42" s="572"/>
      <c r="F42" s="572"/>
      <c r="G42" s="572"/>
      <c r="H42" s="57">
        <v>3</v>
      </c>
      <c r="I42" s="28" t="s">
        <v>49</v>
      </c>
    </row>
    <row r="43" spans="1:9" ht="13" x14ac:dyDescent="0.25">
      <c r="A43" s="31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16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76</v>
      </c>
    </row>
    <row r="45" spans="1:9" ht="13" x14ac:dyDescent="0.25">
      <c r="A45" s="316"/>
      <c r="B45" s="572" t="s">
        <v>256</v>
      </c>
      <c r="C45" s="572"/>
      <c r="D45" s="572"/>
      <c r="E45" s="572"/>
      <c r="F45" s="572"/>
      <c r="G45" s="572"/>
      <c r="H45" s="57">
        <v>95</v>
      </c>
      <c r="I45" s="28" t="s">
        <v>49</v>
      </c>
    </row>
    <row r="46" spans="1:9" ht="13" x14ac:dyDescent="0.25">
      <c r="A46" s="31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1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>
        <v>2.11</v>
      </c>
    </row>
    <row r="48" spans="1:9" ht="13" x14ac:dyDescent="0.25">
      <c r="A48" s="31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3</v>
      </c>
    </row>
    <row r="49" spans="1:9" ht="13" x14ac:dyDescent="0.25">
      <c r="A49" s="316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2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174.88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23">
        <v>3</v>
      </c>
      <c r="B55" s="554" t="s">
        <v>130</v>
      </c>
      <c r="C55" s="554"/>
      <c r="D55" s="554"/>
      <c r="E55" s="554"/>
      <c r="F55" s="554"/>
      <c r="G55" s="554"/>
      <c r="H55" s="554"/>
      <c r="I55" s="323" t="s">
        <v>16</v>
      </c>
    </row>
    <row r="56" spans="1:9" ht="13" x14ac:dyDescent="0.25">
      <c r="A56" s="31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1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1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1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28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24" t="s">
        <v>62</v>
      </c>
      <c r="I65" s="32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167.49400000000003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12.562049999999999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8.3747000000000007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1.6749400000000001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20.936750000000004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66.997600000000006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25.124099999999999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5.0248200000000001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308.18895999999995</v>
      </c>
    </row>
    <row r="75" spans="1:9" ht="13" x14ac:dyDescent="0.25">
      <c r="A75" s="32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2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23" t="s">
        <v>16</v>
      </c>
    </row>
    <row r="80" spans="1:9" ht="13" x14ac:dyDescent="0.25">
      <c r="A80" s="31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69.761251000000001</v>
      </c>
    </row>
    <row r="81" spans="1:9" ht="13" x14ac:dyDescent="0.25">
      <c r="A81" s="31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23.281665999999998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93.042917000000003</v>
      </c>
    </row>
    <row r="83" spans="1:9" ht="13" x14ac:dyDescent="0.25">
      <c r="A83" s="31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22">
        <f>ROUND(H74*I82,2)</f>
        <v>34.24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127.282917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2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23" t="s">
        <v>16</v>
      </c>
    </row>
    <row r="88" spans="1:9" ht="13" x14ac:dyDescent="0.25">
      <c r="A88" s="31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0.58622900000000011</v>
      </c>
    </row>
    <row r="89" spans="1:9" ht="13" x14ac:dyDescent="0.25">
      <c r="A89" s="31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0.22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0.80622900000000008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2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23" t="s">
        <v>16</v>
      </c>
    </row>
    <row r="93" spans="1:9" ht="13" x14ac:dyDescent="0.25">
      <c r="A93" s="31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3.5173739999999998</v>
      </c>
    </row>
    <row r="94" spans="1:9" ht="13" x14ac:dyDescent="0.25">
      <c r="A94" s="31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0.25124099999999999</v>
      </c>
    </row>
    <row r="95" spans="1:9" ht="13" x14ac:dyDescent="0.25">
      <c r="A95" s="31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1.34</v>
      </c>
    </row>
    <row r="96" spans="1:9" ht="13" x14ac:dyDescent="0.25">
      <c r="A96" s="31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31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16.246918000000001</v>
      </c>
    </row>
    <row r="98" spans="1:9" ht="13" x14ac:dyDescent="0.25">
      <c r="A98" s="31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5.9788658240000006</v>
      </c>
    </row>
    <row r="99" spans="1:9" ht="13" x14ac:dyDescent="0.25">
      <c r="A99" s="31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26.8</v>
      </c>
    </row>
    <row r="100" spans="1:9" ht="13" x14ac:dyDescent="0.25">
      <c r="A100" s="31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61.164398824000003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1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69.761251000000001</v>
      </c>
    </row>
    <row r="105" spans="1:9" ht="13" x14ac:dyDescent="0.3">
      <c r="A105" s="31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8.3747000000000007</v>
      </c>
    </row>
    <row r="106" spans="1:9" ht="13" x14ac:dyDescent="0.3">
      <c r="A106" s="31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0.167494</v>
      </c>
    </row>
    <row r="107" spans="1:9" ht="13" x14ac:dyDescent="0.3">
      <c r="A107" s="31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0.41873500000000002</v>
      </c>
    </row>
    <row r="108" spans="1:9" ht="13" x14ac:dyDescent="0.3">
      <c r="A108" s="31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2.3449160000000004</v>
      </c>
    </row>
    <row r="109" spans="1:9" ht="13" x14ac:dyDescent="0.3">
      <c r="A109" s="31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81.067096000000006</v>
      </c>
    </row>
    <row r="111" spans="1:9" ht="13" x14ac:dyDescent="0.3">
      <c r="A111" s="31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29.83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110.897096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2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23" t="s">
        <v>16</v>
      </c>
    </row>
    <row r="115" spans="1:9" ht="13" x14ac:dyDescent="0.25">
      <c r="A115" s="31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308.18895999999995</v>
      </c>
    </row>
    <row r="116" spans="1:9" ht="13" x14ac:dyDescent="0.25">
      <c r="A116" s="31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127.282917</v>
      </c>
    </row>
    <row r="117" spans="1:9" ht="13" x14ac:dyDescent="0.25">
      <c r="A117" s="31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0.80622900000000008</v>
      </c>
    </row>
    <row r="118" spans="1:9" ht="13" x14ac:dyDescent="0.25">
      <c r="A118" s="31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61.164398824000003</v>
      </c>
    </row>
    <row r="119" spans="1:9" ht="13" x14ac:dyDescent="0.25">
      <c r="A119" s="31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110.897096</v>
      </c>
    </row>
    <row r="120" spans="1:9" ht="13" x14ac:dyDescent="0.25">
      <c r="A120" s="31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608.33960082399994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23">
        <v>5</v>
      </c>
      <c r="B123" s="581" t="s">
        <v>63</v>
      </c>
      <c r="C123" s="581"/>
      <c r="D123" s="581"/>
      <c r="E123" s="581"/>
      <c r="F123" s="581"/>
      <c r="G123" s="581"/>
      <c r="H123" s="32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1640.6896008239999</v>
      </c>
    </row>
    <row r="125" spans="1:9" ht="13" x14ac:dyDescent="0.25">
      <c r="A125" s="31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1.84E-2</v>
      </c>
      <c r="I125" s="25">
        <f>I124*H125</f>
        <v>30.188688655161595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1670.8782894791614</v>
      </c>
    </row>
    <row r="127" spans="1:9" ht="13" x14ac:dyDescent="0.25">
      <c r="A127" s="316" t="s">
        <v>13</v>
      </c>
      <c r="B127" s="574" t="s">
        <v>58</v>
      </c>
      <c r="C127" s="622"/>
      <c r="D127" s="622"/>
      <c r="E127" s="622"/>
      <c r="F127" s="622"/>
      <c r="G127" s="623"/>
      <c r="H127" s="32">
        <v>1.5800000000000002E-2</v>
      </c>
      <c r="I127" s="25">
        <f>I126*H127</f>
        <v>26.399876973770752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1697.2781664529321</v>
      </c>
    </row>
    <row r="129" spans="1:9" ht="13" x14ac:dyDescent="0.25">
      <c r="A129" s="31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1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1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1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1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1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1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1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216.61356562893235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26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15" t="s">
        <v>16</v>
      </c>
    </row>
    <row r="148" spans="1:9" ht="13" x14ac:dyDescent="0.25">
      <c r="A148" s="31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837.47</v>
      </c>
    </row>
    <row r="149" spans="1:9" ht="13" x14ac:dyDescent="0.25">
      <c r="A149" s="31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174.88</v>
      </c>
    </row>
    <row r="150" spans="1:9" ht="13" x14ac:dyDescent="0.25">
      <c r="A150" s="31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1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608.33960082399994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1640.6896008239999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216.61356562893235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15" t="s">
        <v>23</v>
      </c>
      <c r="I157" s="315" t="s">
        <v>22</v>
      </c>
    </row>
    <row r="158" spans="1:9" x14ac:dyDescent="0.25">
      <c r="A158" s="621" t="s">
        <v>358</v>
      </c>
      <c r="B158" s="596"/>
      <c r="C158" s="619">
        <v>1850</v>
      </c>
      <c r="D158" s="597"/>
      <c r="E158" s="18">
        <v>2</v>
      </c>
      <c r="F158" s="619">
        <v>3700</v>
      </c>
      <c r="G158" s="597"/>
      <c r="H158" s="16">
        <v>2</v>
      </c>
      <c r="I158" s="320">
        <v>3700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20">
        <v>3700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26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15" t="s">
        <v>16</v>
      </c>
    </row>
    <row r="163" spans="1:9" x14ac:dyDescent="0.25">
      <c r="A163" s="31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1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20">
        <v>3700</v>
      </c>
    </row>
    <row r="165" spans="1:9" x14ac:dyDescent="0.25">
      <c r="A165" s="31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2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3700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44400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2:I174"/>
  <sheetViews>
    <sheetView topLeftCell="A20" workbookViewId="0">
      <selection activeCell="M132" sqref="M132"/>
    </sheetView>
  </sheetViews>
  <sheetFormatPr defaultRowHeight="12.5" x14ac:dyDescent="0.25"/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21"/>
      <c r="B12" s="325"/>
      <c r="C12" s="325"/>
      <c r="D12" s="325"/>
      <c r="E12" s="325"/>
      <c r="F12" s="325"/>
      <c r="G12" s="325"/>
      <c r="H12" s="325"/>
      <c r="I12" s="32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15" t="s">
        <v>15</v>
      </c>
      <c r="B14" s="553" t="s">
        <v>171</v>
      </c>
      <c r="C14" s="553"/>
      <c r="D14" s="553"/>
      <c r="E14" s="553"/>
      <c r="F14" s="553"/>
      <c r="G14" s="553"/>
      <c r="H14" s="555" t="s">
        <v>351</v>
      </c>
      <c r="I14" s="555"/>
    </row>
    <row r="15" spans="1:9" ht="13" x14ac:dyDescent="0.25">
      <c r="A15" s="31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352</v>
      </c>
      <c r="I15" s="556"/>
    </row>
    <row r="16" spans="1:9" ht="13" x14ac:dyDescent="0.25">
      <c r="A16" s="31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353</v>
      </c>
      <c r="I16" s="556"/>
    </row>
    <row r="17" spans="1:9" ht="13" x14ac:dyDescent="0.25">
      <c r="A17" s="31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15">
        <v>1</v>
      </c>
      <c r="B21" s="553" t="s">
        <v>162</v>
      </c>
      <c r="C21" s="553"/>
      <c r="D21" s="553"/>
      <c r="E21" s="553"/>
      <c r="F21" s="553"/>
      <c r="G21" s="553"/>
      <c r="H21" s="565" t="s">
        <v>354</v>
      </c>
      <c r="I21" s="565"/>
    </row>
    <row r="22" spans="1:9" ht="13" x14ac:dyDescent="0.25">
      <c r="A22" s="315">
        <v>2</v>
      </c>
      <c r="B22" s="553" t="s">
        <v>161</v>
      </c>
      <c r="C22" s="553"/>
      <c r="D22" s="553"/>
      <c r="E22" s="553"/>
      <c r="F22" s="553"/>
      <c r="G22" s="553"/>
      <c r="H22" s="565">
        <v>637.20000000000005</v>
      </c>
      <c r="I22" s="565"/>
    </row>
    <row r="23" spans="1:9" ht="14" x14ac:dyDescent="0.25">
      <c r="A23" s="315">
        <v>3</v>
      </c>
      <c r="B23" s="553" t="s">
        <v>160</v>
      </c>
      <c r="C23" s="553"/>
      <c r="D23" s="553"/>
      <c r="E23" s="553"/>
      <c r="F23" s="553"/>
      <c r="G23" s="553"/>
      <c r="H23" s="561" t="s">
        <v>354</v>
      </c>
      <c r="I23" s="561"/>
    </row>
    <row r="24" spans="1:9" ht="13" x14ac:dyDescent="0.25">
      <c r="A24" s="315">
        <v>4</v>
      </c>
      <c r="B24" s="553" t="s">
        <v>159</v>
      </c>
      <c r="C24" s="553"/>
      <c r="D24" s="553"/>
      <c r="E24" s="553"/>
      <c r="F24" s="553"/>
      <c r="G24" s="553"/>
      <c r="H24" s="562" t="s">
        <v>355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28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1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637.20000000000005</v>
      </c>
    </row>
    <row r="31" spans="1:9" ht="13" x14ac:dyDescent="0.25">
      <c r="A31" s="315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1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31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1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1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1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15" t="s">
        <v>114</v>
      </c>
      <c r="B37" s="553" t="s">
        <v>356</v>
      </c>
      <c r="C37" s="553"/>
      <c r="D37" s="553"/>
      <c r="E37" s="553"/>
      <c r="F37" s="553"/>
      <c r="G37" s="553"/>
      <c r="H37" s="553"/>
      <c r="I37" s="60">
        <v>200.27</v>
      </c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837.47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28" x14ac:dyDescent="0.25">
      <c r="A40" s="323">
        <v>2</v>
      </c>
      <c r="B40" s="554" t="s">
        <v>142</v>
      </c>
      <c r="C40" s="554"/>
      <c r="D40" s="554"/>
      <c r="E40" s="554"/>
      <c r="F40" s="554"/>
      <c r="G40" s="554"/>
      <c r="H40" s="554"/>
      <c r="I40" s="324" t="s">
        <v>16</v>
      </c>
    </row>
    <row r="41" spans="1:9" ht="13" x14ac:dyDescent="0.25">
      <c r="A41" s="316" t="s">
        <v>15</v>
      </c>
      <c r="B41" s="573"/>
      <c r="C41" s="573"/>
      <c r="D41" s="573"/>
      <c r="E41" s="573"/>
      <c r="F41" s="573"/>
      <c r="G41" s="573"/>
      <c r="H41" s="573"/>
      <c r="I41" s="25">
        <v>93.77</v>
      </c>
    </row>
    <row r="42" spans="1:9" ht="13" x14ac:dyDescent="0.25">
      <c r="A42" s="316"/>
      <c r="B42" s="572" t="s">
        <v>140</v>
      </c>
      <c r="C42" s="572"/>
      <c r="D42" s="572"/>
      <c r="E42" s="572"/>
      <c r="F42" s="572"/>
      <c r="G42" s="572"/>
      <c r="H42" s="57">
        <v>3</v>
      </c>
      <c r="I42" s="28" t="s">
        <v>49</v>
      </c>
    </row>
    <row r="43" spans="1:9" ht="13" x14ac:dyDescent="0.25">
      <c r="A43" s="31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16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76</v>
      </c>
    </row>
    <row r="45" spans="1:9" ht="13" x14ac:dyDescent="0.25">
      <c r="A45" s="316"/>
      <c r="B45" s="572" t="s">
        <v>256</v>
      </c>
      <c r="C45" s="572"/>
      <c r="D45" s="572"/>
      <c r="E45" s="572"/>
      <c r="F45" s="572"/>
      <c r="G45" s="572"/>
      <c r="H45" s="57">
        <v>95</v>
      </c>
      <c r="I45" s="28" t="s">
        <v>49</v>
      </c>
    </row>
    <row r="46" spans="1:9" ht="13" x14ac:dyDescent="0.25">
      <c r="A46" s="31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1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>
        <v>2.11</v>
      </c>
    </row>
    <row r="48" spans="1:9" ht="13" x14ac:dyDescent="0.25">
      <c r="A48" s="31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3</v>
      </c>
    </row>
    <row r="49" spans="1:9" ht="13" x14ac:dyDescent="0.25">
      <c r="A49" s="316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2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174.88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23">
        <v>3</v>
      </c>
      <c r="B55" s="554" t="s">
        <v>130</v>
      </c>
      <c r="C55" s="554"/>
      <c r="D55" s="554"/>
      <c r="E55" s="554"/>
      <c r="F55" s="554"/>
      <c r="G55" s="554"/>
      <c r="H55" s="554"/>
      <c r="I55" s="323" t="s">
        <v>16</v>
      </c>
    </row>
    <row r="56" spans="1:9" ht="13" x14ac:dyDescent="0.25">
      <c r="A56" s="31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1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1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1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28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24" t="s">
        <v>62</v>
      </c>
      <c r="I65" s="32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167.49400000000003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12.562049999999999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8.3747000000000007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1.6749400000000001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20.936750000000004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66.997600000000006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25.124099999999999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5.0248200000000001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308.18895999999995</v>
      </c>
    </row>
    <row r="75" spans="1:9" ht="13" x14ac:dyDescent="0.25">
      <c r="A75" s="32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2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23" t="s">
        <v>16</v>
      </c>
    </row>
    <row r="80" spans="1:9" ht="13" x14ac:dyDescent="0.25">
      <c r="A80" s="31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69.761251000000001</v>
      </c>
    </row>
    <row r="81" spans="1:9" ht="13" x14ac:dyDescent="0.25">
      <c r="A81" s="31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23.281665999999998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93.042917000000003</v>
      </c>
    </row>
    <row r="83" spans="1:9" ht="13" x14ac:dyDescent="0.25">
      <c r="A83" s="31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22">
        <f>ROUND(H74*I82,2)</f>
        <v>34.24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127.282917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2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23" t="s">
        <v>16</v>
      </c>
    </row>
    <row r="88" spans="1:9" ht="13" x14ac:dyDescent="0.25">
      <c r="A88" s="31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0.58622900000000011</v>
      </c>
    </row>
    <row r="89" spans="1:9" ht="13" x14ac:dyDescent="0.25">
      <c r="A89" s="31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0.22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0.80622900000000008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2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23" t="s">
        <v>16</v>
      </c>
    </row>
    <row r="93" spans="1:9" ht="13" x14ac:dyDescent="0.25">
      <c r="A93" s="31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3.5173739999999998</v>
      </c>
    </row>
    <row r="94" spans="1:9" ht="13" x14ac:dyDescent="0.25">
      <c r="A94" s="31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0.25124099999999999</v>
      </c>
    </row>
    <row r="95" spans="1:9" ht="13" x14ac:dyDescent="0.25">
      <c r="A95" s="31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1.34</v>
      </c>
    </row>
    <row r="96" spans="1:9" ht="13" x14ac:dyDescent="0.25">
      <c r="A96" s="31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31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16.246918000000001</v>
      </c>
    </row>
    <row r="98" spans="1:9" ht="13" x14ac:dyDescent="0.25">
      <c r="A98" s="31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5.9788658240000006</v>
      </c>
    </row>
    <row r="99" spans="1:9" ht="13" x14ac:dyDescent="0.25">
      <c r="A99" s="31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26.8</v>
      </c>
    </row>
    <row r="100" spans="1:9" ht="13" x14ac:dyDescent="0.25">
      <c r="A100" s="31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61.164398824000003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1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69.761251000000001</v>
      </c>
    </row>
    <row r="105" spans="1:9" ht="13" x14ac:dyDescent="0.3">
      <c r="A105" s="31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8.3747000000000007</v>
      </c>
    </row>
    <row r="106" spans="1:9" ht="13" x14ac:dyDescent="0.3">
      <c r="A106" s="31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0.167494</v>
      </c>
    </row>
    <row r="107" spans="1:9" ht="13" x14ac:dyDescent="0.3">
      <c r="A107" s="31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0.41873500000000002</v>
      </c>
    </row>
    <row r="108" spans="1:9" ht="13" x14ac:dyDescent="0.3">
      <c r="A108" s="31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2.3449160000000004</v>
      </c>
    </row>
    <row r="109" spans="1:9" ht="13" x14ac:dyDescent="0.3">
      <c r="A109" s="31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81.067096000000006</v>
      </c>
    </row>
    <row r="111" spans="1:9" ht="13" x14ac:dyDescent="0.3">
      <c r="A111" s="31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29.83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110.897096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2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23" t="s">
        <v>16</v>
      </c>
    </row>
    <row r="115" spans="1:9" ht="13" x14ac:dyDescent="0.25">
      <c r="A115" s="31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308.18895999999995</v>
      </c>
    </row>
    <row r="116" spans="1:9" ht="13" x14ac:dyDescent="0.25">
      <c r="A116" s="31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127.282917</v>
      </c>
    </row>
    <row r="117" spans="1:9" ht="13" x14ac:dyDescent="0.25">
      <c r="A117" s="31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0.80622900000000008</v>
      </c>
    </row>
    <row r="118" spans="1:9" ht="13" x14ac:dyDescent="0.25">
      <c r="A118" s="31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61.164398824000003</v>
      </c>
    </row>
    <row r="119" spans="1:9" ht="13" x14ac:dyDescent="0.25">
      <c r="A119" s="31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110.897096</v>
      </c>
    </row>
    <row r="120" spans="1:9" ht="13" x14ac:dyDescent="0.25">
      <c r="A120" s="31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608.33960082399994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23">
        <v>5</v>
      </c>
      <c r="B123" s="581" t="s">
        <v>63</v>
      </c>
      <c r="C123" s="581"/>
      <c r="D123" s="581"/>
      <c r="E123" s="581"/>
      <c r="F123" s="581"/>
      <c r="G123" s="581"/>
      <c r="H123" s="32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1640.6896008239999</v>
      </c>
    </row>
    <row r="125" spans="1:9" ht="13" x14ac:dyDescent="0.25">
      <c r="A125" s="31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1.84E-2</v>
      </c>
      <c r="I125" s="25">
        <f>I124*H125</f>
        <v>30.188688655161595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1670.8782894791614</v>
      </c>
    </row>
    <row r="127" spans="1:9" ht="13" x14ac:dyDescent="0.25">
      <c r="A127" s="316" t="s">
        <v>13</v>
      </c>
      <c r="B127" s="574" t="s">
        <v>58</v>
      </c>
      <c r="C127" s="622"/>
      <c r="D127" s="622"/>
      <c r="E127" s="622"/>
      <c r="F127" s="622"/>
      <c r="G127" s="623"/>
      <c r="H127" s="32">
        <v>1.5800000000000002E-2</v>
      </c>
      <c r="I127" s="25">
        <f>126*H127</f>
        <v>1.9908000000000001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1672.8690894791614</v>
      </c>
    </row>
    <row r="129" spans="1:9" ht="13" x14ac:dyDescent="0.25">
      <c r="A129" s="31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1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1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1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1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1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1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1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192.20448865516161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26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15" t="s">
        <v>16</v>
      </c>
    </row>
    <row r="148" spans="1:9" ht="13" x14ac:dyDescent="0.25">
      <c r="A148" s="31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837.47</v>
      </c>
    </row>
    <row r="149" spans="1:9" ht="13" x14ac:dyDescent="0.25">
      <c r="A149" s="31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174.88</v>
      </c>
    </row>
    <row r="150" spans="1:9" ht="13" x14ac:dyDescent="0.25">
      <c r="A150" s="31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1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608.33960082399994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1640.6896008239999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192.20448865516161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15" t="s">
        <v>23</v>
      </c>
      <c r="I157" s="315" t="s">
        <v>22</v>
      </c>
    </row>
    <row r="158" spans="1:9" x14ac:dyDescent="0.25">
      <c r="A158" s="621" t="s">
        <v>358</v>
      </c>
      <c r="B158" s="596"/>
      <c r="C158" s="619">
        <v>1850</v>
      </c>
      <c r="D158" s="597"/>
      <c r="E158" s="18">
        <v>2</v>
      </c>
      <c r="F158" s="619">
        <v>3700</v>
      </c>
      <c r="G158" s="597"/>
      <c r="H158" s="16">
        <v>2</v>
      </c>
      <c r="I158" s="320">
        <v>3700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20">
        <v>3700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26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15" t="s">
        <v>16</v>
      </c>
    </row>
    <row r="163" spans="1:9" x14ac:dyDescent="0.25">
      <c r="A163" s="31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1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20">
        <v>3700</v>
      </c>
    </row>
    <row r="165" spans="1:9" x14ac:dyDescent="0.25">
      <c r="A165" s="31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2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3700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44400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2:I174"/>
  <sheetViews>
    <sheetView topLeftCell="A103" workbookViewId="0">
      <selection activeCell="I128" sqref="I128"/>
    </sheetView>
  </sheetViews>
  <sheetFormatPr defaultRowHeight="12.5" x14ac:dyDescent="0.25"/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21"/>
      <c r="B12" s="325"/>
      <c r="C12" s="325"/>
      <c r="D12" s="325"/>
      <c r="E12" s="325"/>
      <c r="F12" s="325"/>
      <c r="G12" s="325"/>
      <c r="H12" s="325"/>
      <c r="I12" s="32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15" t="s">
        <v>15</v>
      </c>
      <c r="B14" s="553" t="s">
        <v>171</v>
      </c>
      <c r="C14" s="553"/>
      <c r="D14" s="553"/>
      <c r="E14" s="553"/>
      <c r="F14" s="553"/>
      <c r="G14" s="553"/>
      <c r="H14" s="555" t="s">
        <v>351</v>
      </c>
      <c r="I14" s="555"/>
    </row>
    <row r="15" spans="1:9" ht="13" x14ac:dyDescent="0.25">
      <c r="A15" s="31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352</v>
      </c>
      <c r="I15" s="556"/>
    </row>
    <row r="16" spans="1:9" ht="13" x14ac:dyDescent="0.25">
      <c r="A16" s="31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353</v>
      </c>
      <c r="I16" s="556"/>
    </row>
    <row r="17" spans="1:9" ht="13" x14ac:dyDescent="0.25">
      <c r="A17" s="31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15">
        <v>1</v>
      </c>
      <c r="B21" s="553" t="s">
        <v>162</v>
      </c>
      <c r="C21" s="553"/>
      <c r="D21" s="553"/>
      <c r="E21" s="553"/>
      <c r="F21" s="553"/>
      <c r="G21" s="553"/>
      <c r="H21" s="565" t="s">
        <v>354</v>
      </c>
      <c r="I21" s="565"/>
    </row>
    <row r="22" spans="1:9" ht="13" x14ac:dyDescent="0.25">
      <c r="A22" s="315">
        <v>2</v>
      </c>
      <c r="B22" s="553" t="s">
        <v>161</v>
      </c>
      <c r="C22" s="553"/>
      <c r="D22" s="553"/>
      <c r="E22" s="553"/>
      <c r="F22" s="553"/>
      <c r="G22" s="553"/>
      <c r="H22" s="565">
        <v>637.20000000000005</v>
      </c>
      <c r="I22" s="565"/>
    </row>
    <row r="23" spans="1:9" ht="14" x14ac:dyDescent="0.25">
      <c r="A23" s="315">
        <v>3</v>
      </c>
      <c r="B23" s="553" t="s">
        <v>160</v>
      </c>
      <c r="C23" s="553"/>
      <c r="D23" s="553"/>
      <c r="E23" s="553"/>
      <c r="F23" s="553"/>
      <c r="G23" s="553"/>
      <c r="H23" s="561" t="s">
        <v>354</v>
      </c>
      <c r="I23" s="561"/>
    </row>
    <row r="24" spans="1:9" ht="13" x14ac:dyDescent="0.25">
      <c r="A24" s="315">
        <v>4</v>
      </c>
      <c r="B24" s="553" t="s">
        <v>159</v>
      </c>
      <c r="C24" s="553"/>
      <c r="D24" s="553"/>
      <c r="E24" s="553"/>
      <c r="F24" s="553"/>
      <c r="G24" s="553"/>
      <c r="H24" s="562" t="s">
        <v>355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28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1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637.20000000000005</v>
      </c>
    </row>
    <row r="31" spans="1:9" ht="13" x14ac:dyDescent="0.25">
      <c r="A31" s="315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1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31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1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1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1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15" t="s">
        <v>114</v>
      </c>
      <c r="B37" s="553" t="s">
        <v>356</v>
      </c>
      <c r="C37" s="553"/>
      <c r="D37" s="553"/>
      <c r="E37" s="553"/>
      <c r="F37" s="553"/>
      <c r="G37" s="553"/>
      <c r="H37" s="553"/>
      <c r="I37" s="60">
        <v>200.27</v>
      </c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837.47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28" x14ac:dyDescent="0.25">
      <c r="A40" s="323">
        <v>2</v>
      </c>
      <c r="B40" s="554" t="s">
        <v>142</v>
      </c>
      <c r="C40" s="554"/>
      <c r="D40" s="554"/>
      <c r="E40" s="554"/>
      <c r="F40" s="554"/>
      <c r="G40" s="554"/>
      <c r="H40" s="554"/>
      <c r="I40" s="324" t="s">
        <v>16</v>
      </c>
    </row>
    <row r="41" spans="1:9" ht="13" x14ac:dyDescent="0.25">
      <c r="A41" s="316" t="s">
        <v>15</v>
      </c>
      <c r="B41" s="573"/>
      <c r="C41" s="573"/>
      <c r="D41" s="573"/>
      <c r="E41" s="573"/>
      <c r="F41" s="573"/>
      <c r="G41" s="573"/>
      <c r="H41" s="573"/>
      <c r="I41" s="25">
        <v>93.77</v>
      </c>
    </row>
    <row r="42" spans="1:9" ht="13" x14ac:dyDescent="0.25">
      <c r="A42" s="316"/>
      <c r="B42" s="572" t="s">
        <v>140</v>
      </c>
      <c r="C42" s="572"/>
      <c r="D42" s="572"/>
      <c r="E42" s="572"/>
      <c r="F42" s="572"/>
      <c r="G42" s="572"/>
      <c r="H42" s="57">
        <v>3</v>
      </c>
      <c r="I42" s="28" t="s">
        <v>49</v>
      </c>
    </row>
    <row r="43" spans="1:9" ht="13" x14ac:dyDescent="0.25">
      <c r="A43" s="31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16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76</v>
      </c>
    </row>
    <row r="45" spans="1:9" ht="13" x14ac:dyDescent="0.25">
      <c r="A45" s="316"/>
      <c r="B45" s="572" t="s">
        <v>256</v>
      </c>
      <c r="C45" s="572"/>
      <c r="D45" s="572"/>
      <c r="E45" s="572"/>
      <c r="F45" s="572"/>
      <c r="G45" s="572"/>
      <c r="H45" s="57">
        <v>95</v>
      </c>
      <c r="I45" s="28" t="s">
        <v>49</v>
      </c>
    </row>
    <row r="46" spans="1:9" ht="13" x14ac:dyDescent="0.25">
      <c r="A46" s="31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1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>
        <v>2.11</v>
      </c>
    </row>
    <row r="48" spans="1:9" ht="13" x14ac:dyDescent="0.25">
      <c r="A48" s="31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3</v>
      </c>
    </row>
    <row r="49" spans="1:9" ht="13" x14ac:dyDescent="0.25">
      <c r="A49" s="316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2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174.88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23">
        <v>3</v>
      </c>
      <c r="B55" s="554" t="s">
        <v>130</v>
      </c>
      <c r="C55" s="554"/>
      <c r="D55" s="554"/>
      <c r="E55" s="554"/>
      <c r="F55" s="554"/>
      <c r="G55" s="554"/>
      <c r="H55" s="554"/>
      <c r="I55" s="323" t="s">
        <v>16</v>
      </c>
    </row>
    <row r="56" spans="1:9" ht="13" x14ac:dyDescent="0.25">
      <c r="A56" s="31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1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1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1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28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24" t="s">
        <v>62</v>
      </c>
      <c r="I65" s="32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167.49400000000003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12.562049999999999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8.3747000000000007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1.6749400000000001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20.936750000000004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66.997600000000006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25.124099999999999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5.0248200000000001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308.18895999999995</v>
      </c>
    </row>
    <row r="75" spans="1:9" ht="13" x14ac:dyDescent="0.25">
      <c r="A75" s="32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2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23" t="s">
        <v>16</v>
      </c>
    </row>
    <row r="80" spans="1:9" ht="13" x14ac:dyDescent="0.25">
      <c r="A80" s="31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69.761251000000001</v>
      </c>
    </row>
    <row r="81" spans="1:9" ht="13" x14ac:dyDescent="0.25">
      <c r="A81" s="31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23.281665999999998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93.042917000000003</v>
      </c>
    </row>
    <row r="83" spans="1:9" ht="13" x14ac:dyDescent="0.25">
      <c r="A83" s="31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22">
        <f>ROUND(H74*I82,2)</f>
        <v>34.24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127.282917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2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23" t="s">
        <v>16</v>
      </c>
    </row>
    <row r="88" spans="1:9" ht="13" x14ac:dyDescent="0.25">
      <c r="A88" s="31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0.58622900000000011</v>
      </c>
    </row>
    <row r="89" spans="1:9" ht="13" x14ac:dyDescent="0.25">
      <c r="A89" s="31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0.22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0.80622900000000008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2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23" t="s">
        <v>16</v>
      </c>
    </row>
    <row r="93" spans="1:9" ht="13" x14ac:dyDescent="0.25">
      <c r="A93" s="31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3.5173739999999998</v>
      </c>
    </row>
    <row r="94" spans="1:9" ht="13" x14ac:dyDescent="0.25">
      <c r="A94" s="31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0.25124099999999999</v>
      </c>
    </row>
    <row r="95" spans="1:9" ht="13" x14ac:dyDescent="0.25">
      <c r="A95" s="31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1.34</v>
      </c>
    </row>
    <row r="96" spans="1:9" ht="13" x14ac:dyDescent="0.25">
      <c r="A96" s="31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31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16.246918000000001</v>
      </c>
    </row>
    <row r="98" spans="1:9" ht="13" x14ac:dyDescent="0.25">
      <c r="A98" s="31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5.9788658240000006</v>
      </c>
    </row>
    <row r="99" spans="1:9" ht="13" x14ac:dyDescent="0.25">
      <c r="A99" s="31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26.8</v>
      </c>
    </row>
    <row r="100" spans="1:9" ht="13" x14ac:dyDescent="0.25">
      <c r="A100" s="31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61.164398824000003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1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69.761251000000001</v>
      </c>
    </row>
    <row r="105" spans="1:9" ht="13" x14ac:dyDescent="0.3">
      <c r="A105" s="31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8.3747000000000007</v>
      </c>
    </row>
    <row r="106" spans="1:9" ht="13" x14ac:dyDescent="0.3">
      <c r="A106" s="31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0.167494</v>
      </c>
    </row>
    <row r="107" spans="1:9" ht="13" x14ac:dyDescent="0.3">
      <c r="A107" s="31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0.41873500000000002</v>
      </c>
    </row>
    <row r="108" spans="1:9" ht="13" x14ac:dyDescent="0.3">
      <c r="A108" s="31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2.3449160000000004</v>
      </c>
    </row>
    <row r="109" spans="1:9" ht="13" x14ac:dyDescent="0.3">
      <c r="A109" s="31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81.067096000000006</v>
      </c>
    </row>
    <row r="111" spans="1:9" ht="13" x14ac:dyDescent="0.3">
      <c r="A111" s="31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29.83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110.897096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2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23" t="s">
        <v>16</v>
      </c>
    </row>
    <row r="115" spans="1:9" ht="13" x14ac:dyDescent="0.25">
      <c r="A115" s="31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308.18895999999995</v>
      </c>
    </row>
    <row r="116" spans="1:9" ht="13" x14ac:dyDescent="0.25">
      <c r="A116" s="31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127.282917</v>
      </c>
    </row>
    <row r="117" spans="1:9" ht="13" x14ac:dyDescent="0.25">
      <c r="A117" s="31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0.80622900000000008</v>
      </c>
    </row>
    <row r="118" spans="1:9" ht="13" x14ac:dyDescent="0.25">
      <c r="A118" s="31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61.164398824000003</v>
      </c>
    </row>
    <row r="119" spans="1:9" ht="13" x14ac:dyDescent="0.25">
      <c r="A119" s="31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110.897096</v>
      </c>
    </row>
    <row r="120" spans="1:9" ht="13" x14ac:dyDescent="0.25">
      <c r="A120" s="31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608.33960082399994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23">
        <v>5</v>
      </c>
      <c r="B123" s="581" t="s">
        <v>63</v>
      </c>
      <c r="C123" s="581"/>
      <c r="D123" s="581"/>
      <c r="E123" s="581"/>
      <c r="F123" s="581"/>
      <c r="G123" s="581"/>
      <c r="H123" s="32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1640.6896008239999</v>
      </c>
    </row>
    <row r="125" spans="1:9" ht="13" x14ac:dyDescent="0.25">
      <c r="A125" s="31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1.84E-2</v>
      </c>
      <c r="I125" s="25">
        <f>I124*H125</f>
        <v>30.188688655161595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1670.8782894791614</v>
      </c>
    </row>
    <row r="127" spans="1:9" ht="13" x14ac:dyDescent="0.25">
      <c r="A127" s="316" t="s">
        <v>13</v>
      </c>
      <c r="B127" s="574" t="s">
        <v>58</v>
      </c>
      <c r="C127" s="622"/>
      <c r="D127" s="622"/>
      <c r="E127" s="622"/>
      <c r="F127" s="622"/>
      <c r="G127" s="623"/>
      <c r="H127" s="32">
        <v>1.5800000000000002E-2</v>
      </c>
      <c r="I127" s="25">
        <f>126*H127</f>
        <v>1.9908000000000001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1672.8690894791614</v>
      </c>
    </row>
    <row r="129" spans="1:9" ht="13" x14ac:dyDescent="0.25">
      <c r="A129" s="31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1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1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1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1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1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1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1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192.20448865516161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26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15" t="s">
        <v>16</v>
      </c>
    </row>
    <row r="148" spans="1:9" ht="13" x14ac:dyDescent="0.25">
      <c r="A148" s="31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837.47</v>
      </c>
    </row>
    <row r="149" spans="1:9" ht="13" x14ac:dyDescent="0.25">
      <c r="A149" s="31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174.88</v>
      </c>
    </row>
    <row r="150" spans="1:9" ht="13" x14ac:dyDescent="0.25">
      <c r="A150" s="31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1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608.33960082399994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1640.6896008239999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192.20448865516161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15" t="s">
        <v>23</v>
      </c>
      <c r="I157" s="315" t="s">
        <v>22</v>
      </c>
    </row>
    <row r="158" spans="1:9" x14ac:dyDescent="0.25">
      <c r="A158" s="621" t="s">
        <v>358</v>
      </c>
      <c r="B158" s="596"/>
      <c r="C158" s="619">
        <v>1850</v>
      </c>
      <c r="D158" s="597"/>
      <c r="E158" s="18">
        <v>2</v>
      </c>
      <c r="F158" s="619">
        <v>3700</v>
      </c>
      <c r="G158" s="597"/>
      <c r="H158" s="16">
        <v>2</v>
      </c>
      <c r="I158" s="320">
        <v>3700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20">
        <v>3700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26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15" t="s">
        <v>16</v>
      </c>
    </row>
    <row r="163" spans="1:9" x14ac:dyDescent="0.25">
      <c r="A163" s="31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1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20">
        <v>3700</v>
      </c>
    </row>
    <row r="165" spans="1:9" x14ac:dyDescent="0.25">
      <c r="A165" s="31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2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3700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44400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J17"/>
  <sheetViews>
    <sheetView topLeftCell="A7" workbookViewId="0">
      <selection activeCell="L21" sqref="L21"/>
    </sheetView>
  </sheetViews>
  <sheetFormatPr defaultRowHeight="12.5" x14ac:dyDescent="0.25"/>
  <cols>
    <col min="7" max="7" width="15.26953125" customWidth="1"/>
    <col min="10" max="10" width="34.81640625" customWidth="1"/>
  </cols>
  <sheetData>
    <row r="3" spans="2:10" ht="18" x14ac:dyDescent="0.25">
      <c r="B3" s="601" t="s">
        <v>9</v>
      </c>
      <c r="C3" s="601"/>
      <c r="D3" s="601"/>
      <c r="E3" s="601"/>
      <c r="F3" s="601"/>
      <c r="G3" s="601"/>
      <c r="H3" s="602">
        <v>92750</v>
      </c>
      <c r="I3" s="602"/>
      <c r="J3" s="602"/>
    </row>
    <row r="4" spans="2:10" ht="18" x14ac:dyDescent="0.4">
      <c r="B4" s="607"/>
      <c r="C4" s="607"/>
      <c r="D4" s="607"/>
      <c r="E4" s="607"/>
      <c r="F4" s="607"/>
      <c r="G4" s="607"/>
      <c r="H4" s="607"/>
      <c r="I4" s="607"/>
      <c r="J4" s="607"/>
    </row>
    <row r="5" spans="2:10" ht="18" x14ac:dyDescent="0.25">
      <c r="B5" s="601" t="s">
        <v>8</v>
      </c>
      <c r="C5" s="601"/>
      <c r="D5" s="601"/>
      <c r="E5" s="601"/>
      <c r="F5" s="601"/>
      <c r="G5" s="601"/>
      <c r="H5" s="608">
        <v>12</v>
      </c>
      <c r="I5" s="608"/>
      <c r="J5" s="608"/>
    </row>
    <row r="6" spans="2:10" ht="18" x14ac:dyDescent="0.25">
      <c r="B6" s="609"/>
      <c r="C6" s="609"/>
      <c r="D6" s="609"/>
      <c r="E6" s="609"/>
      <c r="F6" s="609"/>
      <c r="G6" s="609"/>
      <c r="H6" s="609"/>
      <c r="I6" s="609"/>
      <c r="J6" s="609"/>
    </row>
    <row r="7" spans="2:10" ht="18" x14ac:dyDescent="0.25">
      <c r="B7" s="610" t="s">
        <v>7</v>
      </c>
      <c r="C7" s="610"/>
      <c r="D7" s="610"/>
      <c r="E7" s="610"/>
      <c r="F7" s="610"/>
      <c r="G7" s="610"/>
      <c r="H7" s="611">
        <v>1113000</v>
      </c>
      <c r="I7" s="611"/>
      <c r="J7" s="611"/>
    </row>
    <row r="8" spans="2:10" ht="13" x14ac:dyDescent="0.25">
      <c r="B8" s="570"/>
      <c r="C8" s="570"/>
      <c r="D8" s="570"/>
      <c r="E8" s="570"/>
      <c r="F8" s="570"/>
      <c r="G8" s="570"/>
      <c r="H8" s="570"/>
      <c r="I8" s="570"/>
      <c r="J8" s="570"/>
    </row>
    <row r="9" spans="2:10" ht="13" x14ac:dyDescent="0.25">
      <c r="B9" s="604" t="s">
        <v>6</v>
      </c>
      <c r="C9" s="604"/>
      <c r="D9" s="604"/>
      <c r="E9" s="604"/>
      <c r="F9" s="604"/>
      <c r="G9" s="604"/>
      <c r="H9" s="604"/>
      <c r="I9" s="604"/>
      <c r="J9" s="604"/>
    </row>
    <row r="10" spans="2:10" x14ac:dyDescent="0.25">
      <c r="B10" s="560" t="s">
        <v>5</v>
      </c>
      <c r="C10" s="560"/>
      <c r="D10" s="560"/>
      <c r="E10" s="560"/>
      <c r="F10" s="560"/>
      <c r="G10" s="560"/>
      <c r="H10" s="560"/>
      <c r="I10" s="580" t="s">
        <v>4</v>
      </c>
      <c r="J10" s="580"/>
    </row>
    <row r="11" spans="2:10" x14ac:dyDescent="0.25">
      <c r="B11" s="560"/>
      <c r="C11" s="560"/>
      <c r="D11" s="560"/>
      <c r="E11" s="560"/>
      <c r="F11" s="560"/>
      <c r="G11" s="560"/>
      <c r="H11" s="560"/>
      <c r="I11" s="580"/>
      <c r="J11" s="580"/>
    </row>
    <row r="12" spans="2:10" x14ac:dyDescent="0.25">
      <c r="B12" s="620" t="s">
        <v>200</v>
      </c>
      <c r="C12" s="605"/>
      <c r="D12" s="605"/>
      <c r="E12" s="605"/>
      <c r="F12" s="605"/>
      <c r="G12" s="605"/>
      <c r="H12" s="605"/>
      <c r="I12" s="606">
        <v>57</v>
      </c>
      <c r="J12" s="606"/>
    </row>
    <row r="13" spans="2:10" x14ac:dyDescent="0.25">
      <c r="B13" s="616"/>
      <c r="C13" s="616"/>
      <c r="D13" s="616"/>
      <c r="E13" s="616"/>
      <c r="F13" s="616"/>
      <c r="G13" s="616"/>
      <c r="H13" s="616"/>
      <c r="I13" s="616"/>
      <c r="J13" s="616"/>
    </row>
    <row r="14" spans="2:10" x14ac:dyDescent="0.25">
      <c r="B14" s="616"/>
      <c r="C14" s="616"/>
      <c r="D14" s="616"/>
      <c r="E14" s="616"/>
      <c r="F14" s="616"/>
      <c r="G14" s="616"/>
      <c r="H14" s="616"/>
      <c r="I14" s="616"/>
      <c r="J14" s="616"/>
    </row>
    <row r="15" spans="2:10" ht="13" x14ac:dyDescent="0.25">
      <c r="B15" s="617" t="s">
        <v>2</v>
      </c>
      <c r="C15" s="617"/>
      <c r="D15" s="617"/>
      <c r="E15" s="617"/>
      <c r="F15" s="617"/>
      <c r="G15" s="617"/>
      <c r="H15" s="617"/>
      <c r="I15" s="617"/>
      <c r="J15" s="617"/>
    </row>
    <row r="16" spans="2:10" ht="13" x14ac:dyDescent="0.25">
      <c r="B16" s="580" t="s">
        <v>1</v>
      </c>
      <c r="C16" s="580"/>
      <c r="D16" s="580"/>
      <c r="E16" s="580"/>
      <c r="F16" s="580"/>
      <c r="G16" s="580"/>
      <c r="H16" s="580"/>
      <c r="I16" s="580" t="s">
        <v>0</v>
      </c>
      <c r="J16" s="580"/>
    </row>
    <row r="17" spans="2:10" ht="14" x14ac:dyDescent="0.3">
      <c r="B17" s="618"/>
      <c r="C17" s="618"/>
      <c r="D17" s="618"/>
      <c r="E17" s="618"/>
      <c r="F17" s="618"/>
      <c r="G17" s="618"/>
      <c r="H17" s="618"/>
      <c r="I17" s="580"/>
      <c r="J17" s="580"/>
    </row>
  </sheetData>
  <mergeCells count="20">
    <mergeCell ref="B6:J6"/>
    <mergeCell ref="B3:G3"/>
    <mergeCell ref="H3:J3"/>
    <mergeCell ref="B4:J4"/>
    <mergeCell ref="B5:G5"/>
    <mergeCell ref="H5:J5"/>
    <mergeCell ref="B7:G7"/>
    <mergeCell ref="H7:J7"/>
    <mergeCell ref="B8:J8"/>
    <mergeCell ref="B9:J9"/>
    <mergeCell ref="B10:H11"/>
    <mergeCell ref="I10:J11"/>
    <mergeCell ref="B17:H17"/>
    <mergeCell ref="I17:J17"/>
    <mergeCell ref="B12:H12"/>
    <mergeCell ref="I12:J12"/>
    <mergeCell ref="B13:J14"/>
    <mergeCell ref="B15:J15"/>
    <mergeCell ref="B16:H16"/>
    <mergeCell ref="I16:J16"/>
  </mergeCells>
  <pageMargins left="0.511811024" right="0.511811024" top="0.78740157499999996" bottom="0.78740157499999996" header="0.31496062000000002" footer="0.3149606200000000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I174"/>
  <sheetViews>
    <sheetView topLeftCell="A116" workbookViewId="0">
      <selection activeCell="I128" sqref="I128"/>
    </sheetView>
  </sheetViews>
  <sheetFormatPr defaultRowHeight="12.5" x14ac:dyDescent="0.25"/>
  <cols>
    <col min="9" max="9" width="12.4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21"/>
      <c r="B12" s="325"/>
      <c r="C12" s="325"/>
      <c r="D12" s="325"/>
      <c r="E12" s="325"/>
      <c r="F12" s="325"/>
      <c r="G12" s="325"/>
      <c r="H12" s="325"/>
      <c r="I12" s="32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15" t="s">
        <v>15</v>
      </c>
      <c r="B14" s="553" t="s">
        <v>171</v>
      </c>
      <c r="C14" s="553"/>
      <c r="D14" s="553"/>
      <c r="E14" s="553"/>
      <c r="F14" s="553"/>
      <c r="G14" s="553"/>
      <c r="H14" s="555" t="s">
        <v>351</v>
      </c>
      <c r="I14" s="555"/>
    </row>
    <row r="15" spans="1:9" ht="13" x14ac:dyDescent="0.25">
      <c r="A15" s="31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352</v>
      </c>
      <c r="I15" s="556"/>
    </row>
    <row r="16" spans="1:9" ht="13" x14ac:dyDescent="0.25">
      <c r="A16" s="31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353</v>
      </c>
      <c r="I16" s="556"/>
    </row>
    <row r="17" spans="1:9" ht="13" x14ac:dyDescent="0.25">
      <c r="A17" s="31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15">
        <v>1</v>
      </c>
      <c r="B21" s="553" t="s">
        <v>162</v>
      </c>
      <c r="C21" s="553"/>
      <c r="D21" s="553"/>
      <c r="E21" s="553"/>
      <c r="F21" s="553"/>
      <c r="G21" s="553"/>
      <c r="H21" s="565" t="s">
        <v>354</v>
      </c>
      <c r="I21" s="565"/>
    </row>
    <row r="22" spans="1:9" ht="13" x14ac:dyDescent="0.25">
      <c r="A22" s="315">
        <v>2</v>
      </c>
      <c r="B22" s="553" t="s">
        <v>161</v>
      </c>
      <c r="C22" s="553"/>
      <c r="D22" s="553"/>
      <c r="E22" s="553"/>
      <c r="F22" s="553"/>
      <c r="G22" s="553"/>
      <c r="H22" s="565">
        <v>637.20000000000005</v>
      </c>
      <c r="I22" s="565"/>
    </row>
    <row r="23" spans="1:9" ht="14" x14ac:dyDescent="0.25">
      <c r="A23" s="315">
        <v>3</v>
      </c>
      <c r="B23" s="553" t="s">
        <v>160</v>
      </c>
      <c r="C23" s="553"/>
      <c r="D23" s="553"/>
      <c r="E23" s="553"/>
      <c r="F23" s="553"/>
      <c r="G23" s="553"/>
      <c r="H23" s="561" t="s">
        <v>354</v>
      </c>
      <c r="I23" s="561"/>
    </row>
    <row r="24" spans="1:9" ht="13" x14ac:dyDescent="0.25">
      <c r="A24" s="315">
        <v>4</v>
      </c>
      <c r="B24" s="553" t="s">
        <v>159</v>
      </c>
      <c r="C24" s="553"/>
      <c r="D24" s="553"/>
      <c r="E24" s="553"/>
      <c r="F24" s="553"/>
      <c r="G24" s="553"/>
      <c r="H24" s="562" t="s">
        <v>355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1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637.20000000000005</v>
      </c>
    </row>
    <row r="31" spans="1:9" ht="13" x14ac:dyDescent="0.25">
      <c r="A31" s="315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1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31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1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1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1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15" t="s">
        <v>114</v>
      </c>
      <c r="B37" s="553" t="s">
        <v>356</v>
      </c>
      <c r="C37" s="553"/>
      <c r="D37" s="553"/>
      <c r="E37" s="553"/>
      <c r="F37" s="553"/>
      <c r="G37" s="553"/>
      <c r="H37" s="553"/>
      <c r="I37" s="60">
        <v>200.27</v>
      </c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837.47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23">
        <v>2</v>
      </c>
      <c r="B40" s="554" t="s">
        <v>142</v>
      </c>
      <c r="C40" s="554"/>
      <c r="D40" s="554"/>
      <c r="E40" s="554"/>
      <c r="F40" s="554"/>
      <c r="G40" s="554"/>
      <c r="H40" s="554"/>
      <c r="I40" s="324" t="s">
        <v>16</v>
      </c>
    </row>
    <row r="41" spans="1:9" ht="13" x14ac:dyDescent="0.25">
      <c r="A41" s="316" t="s">
        <v>15</v>
      </c>
      <c r="B41" s="573"/>
      <c r="C41" s="573"/>
      <c r="D41" s="573"/>
      <c r="E41" s="573"/>
      <c r="F41" s="573"/>
      <c r="G41" s="573"/>
      <c r="H41" s="573"/>
      <c r="I41" s="25">
        <v>93.77</v>
      </c>
    </row>
    <row r="42" spans="1:9" ht="13" x14ac:dyDescent="0.25">
      <c r="A42" s="316"/>
      <c r="B42" s="572" t="s">
        <v>140</v>
      </c>
      <c r="C42" s="572"/>
      <c r="D42" s="572"/>
      <c r="E42" s="572"/>
      <c r="F42" s="572"/>
      <c r="G42" s="572"/>
      <c r="H42" s="57">
        <v>3</v>
      </c>
      <c r="I42" s="28" t="s">
        <v>49</v>
      </c>
    </row>
    <row r="43" spans="1:9" ht="13" x14ac:dyDescent="0.25">
      <c r="A43" s="31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16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76</v>
      </c>
    </row>
    <row r="45" spans="1:9" ht="13" x14ac:dyDescent="0.25">
      <c r="A45" s="316"/>
      <c r="B45" s="572" t="s">
        <v>256</v>
      </c>
      <c r="C45" s="572"/>
      <c r="D45" s="572"/>
      <c r="E45" s="572"/>
      <c r="F45" s="572"/>
      <c r="G45" s="572"/>
      <c r="H45" s="57">
        <v>95</v>
      </c>
      <c r="I45" s="28" t="s">
        <v>49</v>
      </c>
    </row>
    <row r="46" spans="1:9" ht="13" x14ac:dyDescent="0.25">
      <c r="A46" s="31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1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>
        <v>2.11</v>
      </c>
    </row>
    <row r="48" spans="1:9" ht="13" x14ac:dyDescent="0.25">
      <c r="A48" s="31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3</v>
      </c>
    </row>
    <row r="49" spans="1:9" ht="13" x14ac:dyDescent="0.25">
      <c r="A49" s="316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2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174.88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23">
        <v>3</v>
      </c>
      <c r="B55" s="554" t="s">
        <v>130</v>
      </c>
      <c r="C55" s="554"/>
      <c r="D55" s="554"/>
      <c r="E55" s="554"/>
      <c r="F55" s="554"/>
      <c r="G55" s="554"/>
      <c r="H55" s="554"/>
      <c r="I55" s="323" t="s">
        <v>16</v>
      </c>
    </row>
    <row r="56" spans="1:9" ht="13" x14ac:dyDescent="0.25">
      <c r="A56" s="31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1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1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1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24" t="s">
        <v>62</v>
      </c>
      <c r="I65" s="32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167.49400000000003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12.562049999999999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8.3747000000000007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1.6749400000000001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20.936750000000004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66.997600000000006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25.124099999999999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5.0248200000000001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308.18895999999995</v>
      </c>
    </row>
    <row r="75" spans="1:9" ht="13" x14ac:dyDescent="0.25">
      <c r="A75" s="32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2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23" t="s">
        <v>16</v>
      </c>
    </row>
    <row r="80" spans="1:9" ht="13" x14ac:dyDescent="0.25">
      <c r="A80" s="31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69.761251000000001</v>
      </c>
    </row>
    <row r="81" spans="1:9" ht="13" x14ac:dyDescent="0.25">
      <c r="A81" s="31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23.281665999999998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93.042917000000003</v>
      </c>
    </row>
    <row r="83" spans="1:9" ht="13" x14ac:dyDescent="0.25">
      <c r="A83" s="31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22">
        <f>ROUND(H74*I82,2)</f>
        <v>34.24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127.282917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2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23" t="s">
        <v>16</v>
      </c>
    </row>
    <row r="88" spans="1:9" ht="13" x14ac:dyDescent="0.25">
      <c r="A88" s="31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0.58622900000000011</v>
      </c>
    </row>
    <row r="89" spans="1:9" ht="13" x14ac:dyDescent="0.25">
      <c r="A89" s="31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0.22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0.80622900000000008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2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23" t="s">
        <v>16</v>
      </c>
    </row>
    <row r="93" spans="1:9" ht="13" x14ac:dyDescent="0.25">
      <c r="A93" s="31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3.5173739999999998</v>
      </c>
    </row>
    <row r="94" spans="1:9" ht="13" x14ac:dyDescent="0.25">
      <c r="A94" s="31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0.25124099999999999</v>
      </c>
    </row>
    <row r="95" spans="1:9" ht="13" x14ac:dyDescent="0.25">
      <c r="A95" s="31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1.34</v>
      </c>
    </row>
    <row r="96" spans="1:9" ht="13" x14ac:dyDescent="0.25">
      <c r="A96" s="31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31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16.246918000000001</v>
      </c>
    </row>
    <row r="98" spans="1:9" ht="13" x14ac:dyDescent="0.25">
      <c r="A98" s="31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5.9788658240000006</v>
      </c>
    </row>
    <row r="99" spans="1:9" ht="13" x14ac:dyDescent="0.25">
      <c r="A99" s="31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26.8</v>
      </c>
    </row>
    <row r="100" spans="1:9" ht="13" x14ac:dyDescent="0.25">
      <c r="A100" s="31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61.164398824000003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1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69.761251000000001</v>
      </c>
    </row>
    <row r="105" spans="1:9" ht="13" x14ac:dyDescent="0.3">
      <c r="A105" s="31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8.3747000000000007</v>
      </c>
    </row>
    <row r="106" spans="1:9" ht="13" x14ac:dyDescent="0.3">
      <c r="A106" s="31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0.167494</v>
      </c>
    </row>
    <row r="107" spans="1:9" ht="13" x14ac:dyDescent="0.3">
      <c r="A107" s="31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0.41873500000000002</v>
      </c>
    </row>
    <row r="108" spans="1:9" ht="13" x14ac:dyDescent="0.3">
      <c r="A108" s="31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2.3449160000000004</v>
      </c>
    </row>
    <row r="109" spans="1:9" ht="13" x14ac:dyDescent="0.3">
      <c r="A109" s="31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81.067096000000006</v>
      </c>
    </row>
    <row r="111" spans="1:9" ht="13" x14ac:dyDescent="0.3">
      <c r="A111" s="31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29.83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110.897096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2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23" t="s">
        <v>16</v>
      </c>
    </row>
    <row r="115" spans="1:9" ht="13" x14ac:dyDescent="0.25">
      <c r="A115" s="31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308.18895999999995</v>
      </c>
    </row>
    <row r="116" spans="1:9" ht="13" x14ac:dyDescent="0.25">
      <c r="A116" s="31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127.282917</v>
      </c>
    </row>
    <row r="117" spans="1:9" ht="13" x14ac:dyDescent="0.25">
      <c r="A117" s="31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0.80622900000000008</v>
      </c>
    </row>
    <row r="118" spans="1:9" ht="13" x14ac:dyDescent="0.25">
      <c r="A118" s="31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61.164398824000003</v>
      </c>
    </row>
    <row r="119" spans="1:9" ht="13" x14ac:dyDescent="0.25">
      <c r="A119" s="31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110.897096</v>
      </c>
    </row>
    <row r="120" spans="1:9" ht="13" x14ac:dyDescent="0.25">
      <c r="A120" s="31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608.33960082399994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23">
        <v>5</v>
      </c>
      <c r="B123" s="581" t="s">
        <v>63</v>
      </c>
      <c r="C123" s="581"/>
      <c r="D123" s="581"/>
      <c r="E123" s="581"/>
      <c r="F123" s="581"/>
      <c r="G123" s="581"/>
      <c r="H123" s="32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1640.6896008239999</v>
      </c>
    </row>
    <row r="125" spans="1:9" ht="13" x14ac:dyDescent="0.25">
      <c r="A125" s="31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1.84E-2</v>
      </c>
      <c r="I125" s="25">
        <f>I124*H125</f>
        <v>30.188688655161595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1670.8782894791614</v>
      </c>
    </row>
    <row r="127" spans="1:9" ht="13" x14ac:dyDescent="0.25">
      <c r="A127" s="316" t="s">
        <v>13</v>
      </c>
      <c r="B127" s="574" t="s">
        <v>58</v>
      </c>
      <c r="C127" s="622"/>
      <c r="D127" s="622"/>
      <c r="E127" s="622"/>
      <c r="F127" s="622"/>
      <c r="G127" s="623"/>
      <c r="H127" s="32">
        <v>1.5800000000000002E-2</v>
      </c>
      <c r="I127" s="25">
        <f>I126*H127</f>
        <v>26.399876973770752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1697.2781664529321</v>
      </c>
    </row>
    <row r="129" spans="1:9" ht="13" x14ac:dyDescent="0.25">
      <c r="A129" s="31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1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1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1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1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1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1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1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216.61356562893235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15" t="s">
        <v>16</v>
      </c>
    </row>
    <row r="148" spans="1:9" ht="13" x14ac:dyDescent="0.25">
      <c r="A148" s="31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837.47</v>
      </c>
    </row>
    <row r="149" spans="1:9" ht="13" x14ac:dyDescent="0.25">
      <c r="A149" s="31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174.88</v>
      </c>
    </row>
    <row r="150" spans="1:9" ht="13" x14ac:dyDescent="0.25">
      <c r="A150" s="31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1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608.33960082399994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1640.6896008239999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216.61356562893235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15" t="s">
        <v>23</v>
      </c>
      <c r="I157" s="315" t="s">
        <v>22</v>
      </c>
    </row>
    <row r="158" spans="1:9" x14ac:dyDescent="0.25">
      <c r="A158" s="621" t="s">
        <v>358</v>
      </c>
      <c r="B158" s="596"/>
      <c r="C158" s="619">
        <v>1850</v>
      </c>
      <c r="D158" s="597"/>
      <c r="E158" s="18">
        <v>2</v>
      </c>
      <c r="F158" s="619">
        <v>3700</v>
      </c>
      <c r="G158" s="597"/>
      <c r="H158" s="16">
        <v>2</v>
      </c>
      <c r="I158" s="320">
        <v>3700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20">
        <v>3700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15" t="s">
        <v>16</v>
      </c>
    </row>
    <row r="163" spans="1:9" x14ac:dyDescent="0.25">
      <c r="A163" s="31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1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20">
        <v>3700</v>
      </c>
    </row>
    <row r="165" spans="1:9" x14ac:dyDescent="0.25">
      <c r="A165" s="31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2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3700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44400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2:I174"/>
  <sheetViews>
    <sheetView topLeftCell="A119" workbookViewId="0">
      <selection activeCell="I128" sqref="I128"/>
    </sheetView>
  </sheetViews>
  <sheetFormatPr defaultRowHeight="12.5" x14ac:dyDescent="0.25"/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21"/>
      <c r="B12" s="325"/>
      <c r="C12" s="325"/>
      <c r="D12" s="325"/>
      <c r="E12" s="325"/>
      <c r="F12" s="325"/>
      <c r="G12" s="325"/>
      <c r="H12" s="325"/>
      <c r="I12" s="32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15" t="s">
        <v>15</v>
      </c>
      <c r="B14" s="553" t="s">
        <v>171</v>
      </c>
      <c r="C14" s="553"/>
      <c r="D14" s="553"/>
      <c r="E14" s="553"/>
      <c r="F14" s="553"/>
      <c r="G14" s="553"/>
      <c r="H14" s="555" t="s">
        <v>351</v>
      </c>
      <c r="I14" s="555"/>
    </row>
    <row r="15" spans="1:9" ht="13" x14ac:dyDescent="0.25">
      <c r="A15" s="31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352</v>
      </c>
      <c r="I15" s="556"/>
    </row>
    <row r="16" spans="1:9" ht="13" x14ac:dyDescent="0.25">
      <c r="A16" s="31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353</v>
      </c>
      <c r="I16" s="556"/>
    </row>
    <row r="17" spans="1:9" ht="13" x14ac:dyDescent="0.25">
      <c r="A17" s="31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15">
        <v>1</v>
      </c>
      <c r="B21" s="553" t="s">
        <v>162</v>
      </c>
      <c r="C21" s="553"/>
      <c r="D21" s="553"/>
      <c r="E21" s="553"/>
      <c r="F21" s="553"/>
      <c r="G21" s="553"/>
      <c r="H21" s="565" t="s">
        <v>354</v>
      </c>
      <c r="I21" s="565"/>
    </row>
    <row r="22" spans="1:9" ht="13" x14ac:dyDescent="0.25">
      <c r="A22" s="315">
        <v>2</v>
      </c>
      <c r="B22" s="553" t="s">
        <v>161</v>
      </c>
      <c r="C22" s="553"/>
      <c r="D22" s="553"/>
      <c r="E22" s="553"/>
      <c r="F22" s="553"/>
      <c r="G22" s="553"/>
      <c r="H22" s="565">
        <v>637.20000000000005</v>
      </c>
      <c r="I22" s="565"/>
    </row>
    <row r="23" spans="1:9" ht="14" x14ac:dyDescent="0.25">
      <c r="A23" s="315">
        <v>3</v>
      </c>
      <c r="B23" s="553" t="s">
        <v>160</v>
      </c>
      <c r="C23" s="553"/>
      <c r="D23" s="553"/>
      <c r="E23" s="553"/>
      <c r="F23" s="553"/>
      <c r="G23" s="553"/>
      <c r="H23" s="561" t="s">
        <v>354</v>
      </c>
      <c r="I23" s="561"/>
    </row>
    <row r="24" spans="1:9" ht="13" x14ac:dyDescent="0.25">
      <c r="A24" s="315">
        <v>4</v>
      </c>
      <c r="B24" s="553" t="s">
        <v>159</v>
      </c>
      <c r="C24" s="553"/>
      <c r="D24" s="553"/>
      <c r="E24" s="553"/>
      <c r="F24" s="553"/>
      <c r="G24" s="553"/>
      <c r="H24" s="562" t="s">
        <v>355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28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1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637.20000000000005</v>
      </c>
    </row>
    <row r="31" spans="1:9" ht="13" x14ac:dyDescent="0.25">
      <c r="A31" s="315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1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31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1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1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1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15" t="s">
        <v>114</v>
      </c>
      <c r="B37" s="553" t="s">
        <v>356</v>
      </c>
      <c r="C37" s="553"/>
      <c r="D37" s="553"/>
      <c r="E37" s="553"/>
      <c r="F37" s="553"/>
      <c r="G37" s="553"/>
      <c r="H37" s="553"/>
      <c r="I37" s="60">
        <v>200.27</v>
      </c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837.47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28" x14ac:dyDescent="0.25">
      <c r="A40" s="323">
        <v>2</v>
      </c>
      <c r="B40" s="554" t="s">
        <v>142</v>
      </c>
      <c r="C40" s="554"/>
      <c r="D40" s="554"/>
      <c r="E40" s="554"/>
      <c r="F40" s="554"/>
      <c r="G40" s="554"/>
      <c r="H40" s="554"/>
      <c r="I40" s="324" t="s">
        <v>16</v>
      </c>
    </row>
    <row r="41" spans="1:9" ht="13" x14ac:dyDescent="0.25">
      <c r="A41" s="316" t="s">
        <v>15</v>
      </c>
      <c r="B41" s="573"/>
      <c r="C41" s="573"/>
      <c r="D41" s="573"/>
      <c r="E41" s="573"/>
      <c r="F41" s="573"/>
      <c r="G41" s="573"/>
      <c r="H41" s="573"/>
      <c r="I41" s="25">
        <v>93.77</v>
      </c>
    </row>
    <row r="42" spans="1:9" ht="13" x14ac:dyDescent="0.25">
      <c r="A42" s="316"/>
      <c r="B42" s="572" t="s">
        <v>140</v>
      </c>
      <c r="C42" s="572"/>
      <c r="D42" s="572"/>
      <c r="E42" s="572"/>
      <c r="F42" s="572"/>
      <c r="G42" s="572"/>
      <c r="H42" s="57">
        <v>3</v>
      </c>
      <c r="I42" s="28" t="s">
        <v>49</v>
      </c>
    </row>
    <row r="43" spans="1:9" ht="13" x14ac:dyDescent="0.25">
      <c r="A43" s="31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16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76</v>
      </c>
    </row>
    <row r="45" spans="1:9" ht="13" x14ac:dyDescent="0.25">
      <c r="A45" s="316"/>
      <c r="B45" s="572" t="s">
        <v>256</v>
      </c>
      <c r="C45" s="572"/>
      <c r="D45" s="572"/>
      <c r="E45" s="572"/>
      <c r="F45" s="572"/>
      <c r="G45" s="572"/>
      <c r="H45" s="57">
        <v>95</v>
      </c>
      <c r="I45" s="28" t="s">
        <v>49</v>
      </c>
    </row>
    <row r="46" spans="1:9" ht="13" x14ac:dyDescent="0.25">
      <c r="A46" s="31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1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>
        <v>2.11</v>
      </c>
    </row>
    <row r="48" spans="1:9" ht="13" x14ac:dyDescent="0.25">
      <c r="A48" s="31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3</v>
      </c>
    </row>
    <row r="49" spans="1:9" ht="13" x14ac:dyDescent="0.25">
      <c r="A49" s="316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2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174.88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23">
        <v>3</v>
      </c>
      <c r="B55" s="554" t="s">
        <v>130</v>
      </c>
      <c r="C55" s="554"/>
      <c r="D55" s="554"/>
      <c r="E55" s="554"/>
      <c r="F55" s="554"/>
      <c r="G55" s="554"/>
      <c r="H55" s="554"/>
      <c r="I55" s="323" t="s">
        <v>16</v>
      </c>
    </row>
    <row r="56" spans="1:9" ht="13" x14ac:dyDescent="0.25">
      <c r="A56" s="31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1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1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1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28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24" t="s">
        <v>62</v>
      </c>
      <c r="I65" s="32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167.49400000000003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12.562049999999999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8.3747000000000007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1.6749400000000001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20.936750000000004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66.997600000000006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25.124099999999999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5.0248200000000001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308.18895999999995</v>
      </c>
    </row>
    <row r="75" spans="1:9" ht="13" x14ac:dyDescent="0.25">
      <c r="A75" s="32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2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23" t="s">
        <v>16</v>
      </c>
    </row>
    <row r="80" spans="1:9" ht="13" x14ac:dyDescent="0.25">
      <c r="A80" s="31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69.761251000000001</v>
      </c>
    </row>
    <row r="81" spans="1:9" ht="13" x14ac:dyDescent="0.25">
      <c r="A81" s="31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23.281665999999998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93.042917000000003</v>
      </c>
    </row>
    <row r="83" spans="1:9" ht="13" x14ac:dyDescent="0.25">
      <c r="A83" s="31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22">
        <f>ROUND(H74*I82,2)</f>
        <v>34.24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127.282917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2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23" t="s">
        <v>16</v>
      </c>
    </row>
    <row r="88" spans="1:9" ht="13" x14ac:dyDescent="0.25">
      <c r="A88" s="31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0.58622900000000011</v>
      </c>
    </row>
    <row r="89" spans="1:9" ht="13" x14ac:dyDescent="0.25">
      <c r="A89" s="31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0.22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0.80622900000000008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2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23" t="s">
        <v>16</v>
      </c>
    </row>
    <row r="93" spans="1:9" ht="13" x14ac:dyDescent="0.25">
      <c r="A93" s="31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3.5173739999999998</v>
      </c>
    </row>
    <row r="94" spans="1:9" ht="13" x14ac:dyDescent="0.25">
      <c r="A94" s="31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0.25124099999999999</v>
      </c>
    </row>
    <row r="95" spans="1:9" ht="13" x14ac:dyDescent="0.25">
      <c r="A95" s="31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1.34</v>
      </c>
    </row>
    <row r="96" spans="1:9" ht="13" x14ac:dyDescent="0.25">
      <c r="A96" s="31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31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16.246918000000001</v>
      </c>
    </row>
    <row r="98" spans="1:9" ht="13" x14ac:dyDescent="0.25">
      <c r="A98" s="31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5.9788658240000006</v>
      </c>
    </row>
    <row r="99" spans="1:9" ht="13" x14ac:dyDescent="0.25">
      <c r="A99" s="31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26.8</v>
      </c>
    </row>
    <row r="100" spans="1:9" ht="13" x14ac:dyDescent="0.25">
      <c r="A100" s="31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61.164398824000003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1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69.761251000000001</v>
      </c>
    </row>
    <row r="105" spans="1:9" ht="13" x14ac:dyDescent="0.3">
      <c r="A105" s="31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8.3747000000000007</v>
      </c>
    </row>
    <row r="106" spans="1:9" ht="13" x14ac:dyDescent="0.3">
      <c r="A106" s="31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0.167494</v>
      </c>
    </row>
    <row r="107" spans="1:9" ht="13" x14ac:dyDescent="0.3">
      <c r="A107" s="31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0.41873500000000002</v>
      </c>
    </row>
    <row r="108" spans="1:9" ht="13" x14ac:dyDescent="0.3">
      <c r="A108" s="31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2.3449160000000004</v>
      </c>
    </row>
    <row r="109" spans="1:9" ht="13" x14ac:dyDescent="0.3">
      <c r="A109" s="31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81.067096000000006</v>
      </c>
    </row>
    <row r="111" spans="1:9" ht="13" x14ac:dyDescent="0.3">
      <c r="A111" s="31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29.83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110.897096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2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23" t="s">
        <v>16</v>
      </c>
    </row>
    <row r="115" spans="1:9" ht="13" x14ac:dyDescent="0.25">
      <c r="A115" s="31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308.18895999999995</v>
      </c>
    </row>
    <row r="116" spans="1:9" ht="13" x14ac:dyDescent="0.25">
      <c r="A116" s="31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127.282917</v>
      </c>
    </row>
    <row r="117" spans="1:9" ht="13" x14ac:dyDescent="0.25">
      <c r="A117" s="31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0.80622900000000008</v>
      </c>
    </row>
    <row r="118" spans="1:9" ht="13" x14ac:dyDescent="0.25">
      <c r="A118" s="31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61.164398824000003</v>
      </c>
    </row>
    <row r="119" spans="1:9" ht="13" x14ac:dyDescent="0.25">
      <c r="A119" s="31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110.897096</v>
      </c>
    </row>
    <row r="120" spans="1:9" ht="13" x14ac:dyDescent="0.25">
      <c r="A120" s="31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608.33960082399994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23">
        <v>5</v>
      </c>
      <c r="B123" s="581" t="s">
        <v>63</v>
      </c>
      <c r="C123" s="581"/>
      <c r="D123" s="581"/>
      <c r="E123" s="581"/>
      <c r="F123" s="581"/>
      <c r="G123" s="581"/>
      <c r="H123" s="32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1640.6896008239999</v>
      </c>
    </row>
    <row r="125" spans="1:9" ht="13" x14ac:dyDescent="0.25">
      <c r="A125" s="31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1.84E-2</v>
      </c>
      <c r="I125" s="25">
        <f>I124*H125</f>
        <v>30.188688655161595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1670.8782894791614</v>
      </c>
    </row>
    <row r="127" spans="1:9" ht="13" x14ac:dyDescent="0.25">
      <c r="A127" s="316" t="s">
        <v>13</v>
      </c>
      <c r="B127" s="574" t="s">
        <v>58</v>
      </c>
      <c r="C127" s="622"/>
      <c r="D127" s="622"/>
      <c r="E127" s="622"/>
      <c r="F127" s="622"/>
      <c r="G127" s="623"/>
      <c r="H127" s="32">
        <v>1.5800000000000002E-2</v>
      </c>
      <c r="I127" s="25">
        <f>I126*H127</f>
        <v>26.399876973770752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1697.2781664529321</v>
      </c>
    </row>
    <row r="129" spans="1:9" ht="13" x14ac:dyDescent="0.25">
      <c r="A129" s="31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1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1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1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1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1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1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1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216.61356562893235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26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15" t="s">
        <v>16</v>
      </c>
    </row>
    <row r="148" spans="1:9" ht="13" x14ac:dyDescent="0.25">
      <c r="A148" s="31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837.47</v>
      </c>
    </row>
    <row r="149" spans="1:9" ht="13" x14ac:dyDescent="0.25">
      <c r="A149" s="31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174.88</v>
      </c>
    </row>
    <row r="150" spans="1:9" ht="13" x14ac:dyDescent="0.25">
      <c r="A150" s="31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1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608.33960082399994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1640.6896008239999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216.61356562893235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15" t="s">
        <v>23</v>
      </c>
      <c r="I157" s="315" t="s">
        <v>22</v>
      </c>
    </row>
    <row r="158" spans="1:9" x14ac:dyDescent="0.25">
      <c r="A158" s="621" t="s">
        <v>358</v>
      </c>
      <c r="B158" s="596"/>
      <c r="C158" s="619">
        <v>1850</v>
      </c>
      <c r="D158" s="597"/>
      <c r="E158" s="18">
        <v>2</v>
      </c>
      <c r="F158" s="619">
        <v>3700</v>
      </c>
      <c r="G158" s="597"/>
      <c r="H158" s="16">
        <v>2</v>
      </c>
      <c r="I158" s="320">
        <v>3700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20">
        <v>3700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26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15" t="s">
        <v>16</v>
      </c>
    </row>
    <row r="163" spans="1:9" x14ac:dyDescent="0.25">
      <c r="A163" s="31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1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20">
        <v>3700</v>
      </c>
    </row>
    <row r="165" spans="1:9" x14ac:dyDescent="0.25">
      <c r="A165" s="31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2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3700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44400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2:I174"/>
  <sheetViews>
    <sheetView topLeftCell="A15" workbookViewId="0">
      <selection activeCell="N123" sqref="N123"/>
    </sheetView>
  </sheetViews>
  <sheetFormatPr defaultRowHeight="12.5" x14ac:dyDescent="0.25"/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21"/>
      <c r="B12" s="325"/>
      <c r="C12" s="325"/>
      <c r="D12" s="325"/>
      <c r="E12" s="325"/>
      <c r="F12" s="325"/>
      <c r="G12" s="325"/>
      <c r="H12" s="325"/>
      <c r="I12" s="32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15" t="s">
        <v>15</v>
      </c>
      <c r="B14" s="553" t="s">
        <v>171</v>
      </c>
      <c r="C14" s="553"/>
      <c r="D14" s="553"/>
      <c r="E14" s="553"/>
      <c r="F14" s="553"/>
      <c r="G14" s="553"/>
      <c r="H14" s="555" t="s">
        <v>351</v>
      </c>
      <c r="I14" s="555"/>
    </row>
    <row r="15" spans="1:9" ht="13" x14ac:dyDescent="0.25">
      <c r="A15" s="31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352</v>
      </c>
      <c r="I15" s="556"/>
    </row>
    <row r="16" spans="1:9" ht="13" x14ac:dyDescent="0.25">
      <c r="A16" s="31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353</v>
      </c>
      <c r="I16" s="556"/>
    </row>
    <row r="17" spans="1:9" ht="13" x14ac:dyDescent="0.25">
      <c r="A17" s="31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15">
        <v>1</v>
      </c>
      <c r="B21" s="553" t="s">
        <v>162</v>
      </c>
      <c r="C21" s="553"/>
      <c r="D21" s="553"/>
      <c r="E21" s="553"/>
      <c r="F21" s="553"/>
      <c r="G21" s="553"/>
      <c r="H21" s="565" t="s">
        <v>354</v>
      </c>
      <c r="I21" s="565"/>
    </row>
    <row r="22" spans="1:9" ht="13" x14ac:dyDescent="0.25">
      <c r="A22" s="315">
        <v>2</v>
      </c>
      <c r="B22" s="553" t="s">
        <v>161</v>
      </c>
      <c r="C22" s="553"/>
      <c r="D22" s="553"/>
      <c r="E22" s="553"/>
      <c r="F22" s="553"/>
      <c r="G22" s="553"/>
      <c r="H22" s="565">
        <v>637.20000000000005</v>
      </c>
      <c r="I22" s="565"/>
    </row>
    <row r="23" spans="1:9" ht="14" x14ac:dyDescent="0.25">
      <c r="A23" s="315">
        <v>3</v>
      </c>
      <c r="B23" s="553" t="s">
        <v>160</v>
      </c>
      <c r="C23" s="553"/>
      <c r="D23" s="553"/>
      <c r="E23" s="553"/>
      <c r="F23" s="553"/>
      <c r="G23" s="553"/>
      <c r="H23" s="561" t="s">
        <v>354</v>
      </c>
      <c r="I23" s="561"/>
    </row>
    <row r="24" spans="1:9" ht="13" x14ac:dyDescent="0.25">
      <c r="A24" s="315">
        <v>4</v>
      </c>
      <c r="B24" s="553" t="s">
        <v>159</v>
      </c>
      <c r="C24" s="553"/>
      <c r="D24" s="553"/>
      <c r="E24" s="553"/>
      <c r="F24" s="553"/>
      <c r="G24" s="553"/>
      <c r="H24" s="562" t="s">
        <v>355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28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1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637.20000000000005</v>
      </c>
    </row>
    <row r="31" spans="1:9" ht="13" x14ac:dyDescent="0.25">
      <c r="A31" s="315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1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31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1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1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1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15" t="s">
        <v>114</v>
      </c>
      <c r="B37" s="553" t="s">
        <v>356</v>
      </c>
      <c r="C37" s="553"/>
      <c r="D37" s="553"/>
      <c r="E37" s="553"/>
      <c r="F37" s="553"/>
      <c r="G37" s="553"/>
      <c r="H37" s="553"/>
      <c r="I37" s="60">
        <v>200.27</v>
      </c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837.47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28" x14ac:dyDescent="0.25">
      <c r="A40" s="323">
        <v>2</v>
      </c>
      <c r="B40" s="554" t="s">
        <v>142</v>
      </c>
      <c r="C40" s="554"/>
      <c r="D40" s="554"/>
      <c r="E40" s="554"/>
      <c r="F40" s="554"/>
      <c r="G40" s="554"/>
      <c r="H40" s="554"/>
      <c r="I40" s="324" t="s">
        <v>16</v>
      </c>
    </row>
    <row r="41" spans="1:9" ht="13" x14ac:dyDescent="0.25">
      <c r="A41" s="316" t="s">
        <v>15</v>
      </c>
      <c r="B41" s="573"/>
      <c r="C41" s="573"/>
      <c r="D41" s="573"/>
      <c r="E41" s="573"/>
      <c r="F41" s="573"/>
      <c r="G41" s="573"/>
      <c r="H41" s="573"/>
      <c r="I41" s="25">
        <v>93.77</v>
      </c>
    </row>
    <row r="42" spans="1:9" ht="13" x14ac:dyDescent="0.25">
      <c r="A42" s="316"/>
      <c r="B42" s="572" t="s">
        <v>140</v>
      </c>
      <c r="C42" s="572"/>
      <c r="D42" s="572"/>
      <c r="E42" s="572"/>
      <c r="F42" s="572"/>
      <c r="G42" s="572"/>
      <c r="H42" s="57">
        <v>3</v>
      </c>
      <c r="I42" s="28" t="s">
        <v>49</v>
      </c>
    </row>
    <row r="43" spans="1:9" ht="13" x14ac:dyDescent="0.25">
      <c r="A43" s="31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16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76</v>
      </c>
    </row>
    <row r="45" spans="1:9" ht="13" x14ac:dyDescent="0.25">
      <c r="A45" s="316"/>
      <c r="B45" s="572" t="s">
        <v>256</v>
      </c>
      <c r="C45" s="572"/>
      <c r="D45" s="572"/>
      <c r="E45" s="572"/>
      <c r="F45" s="572"/>
      <c r="G45" s="572"/>
      <c r="H45" s="57">
        <v>95</v>
      </c>
      <c r="I45" s="28" t="s">
        <v>49</v>
      </c>
    </row>
    <row r="46" spans="1:9" ht="13" x14ac:dyDescent="0.25">
      <c r="A46" s="31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1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>
        <v>2.11</v>
      </c>
    </row>
    <row r="48" spans="1:9" ht="13" x14ac:dyDescent="0.25">
      <c r="A48" s="31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3</v>
      </c>
    </row>
    <row r="49" spans="1:9" ht="13" x14ac:dyDescent="0.25">
      <c r="A49" s="316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2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174.88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23">
        <v>3</v>
      </c>
      <c r="B55" s="554" t="s">
        <v>130</v>
      </c>
      <c r="C55" s="554"/>
      <c r="D55" s="554"/>
      <c r="E55" s="554"/>
      <c r="F55" s="554"/>
      <c r="G55" s="554"/>
      <c r="H55" s="554"/>
      <c r="I55" s="323" t="s">
        <v>16</v>
      </c>
    </row>
    <row r="56" spans="1:9" ht="13" x14ac:dyDescent="0.25">
      <c r="A56" s="31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1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1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1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28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24" t="s">
        <v>62</v>
      </c>
      <c r="I65" s="32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167.49400000000003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12.562049999999999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8.3747000000000007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1.6749400000000001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20.936750000000004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66.997600000000006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25.124099999999999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5.0248200000000001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308.18895999999995</v>
      </c>
    </row>
    <row r="75" spans="1:9" ht="13" x14ac:dyDescent="0.25">
      <c r="A75" s="32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2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23" t="s">
        <v>16</v>
      </c>
    </row>
    <row r="80" spans="1:9" ht="13" x14ac:dyDescent="0.25">
      <c r="A80" s="31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69.761251000000001</v>
      </c>
    </row>
    <row r="81" spans="1:9" ht="13" x14ac:dyDescent="0.25">
      <c r="A81" s="31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23.281665999999998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93.042917000000003</v>
      </c>
    </row>
    <row r="83" spans="1:9" ht="13" x14ac:dyDescent="0.25">
      <c r="A83" s="31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22">
        <f>ROUND(H74*I82,2)</f>
        <v>34.24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127.282917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2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23" t="s">
        <v>16</v>
      </c>
    </row>
    <row r="88" spans="1:9" ht="13" x14ac:dyDescent="0.25">
      <c r="A88" s="31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0.58622900000000011</v>
      </c>
    </row>
    <row r="89" spans="1:9" ht="13" x14ac:dyDescent="0.25">
      <c r="A89" s="31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0.22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0.80622900000000008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2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23" t="s">
        <v>16</v>
      </c>
    </row>
    <row r="93" spans="1:9" ht="13" x14ac:dyDescent="0.25">
      <c r="A93" s="31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3.5173739999999998</v>
      </c>
    </row>
    <row r="94" spans="1:9" ht="13" x14ac:dyDescent="0.25">
      <c r="A94" s="31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0.25124099999999999</v>
      </c>
    </row>
    <row r="95" spans="1:9" ht="13" x14ac:dyDescent="0.25">
      <c r="A95" s="31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1.34</v>
      </c>
    </row>
    <row r="96" spans="1:9" ht="13" x14ac:dyDescent="0.25">
      <c r="A96" s="31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31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16.246918000000001</v>
      </c>
    </row>
    <row r="98" spans="1:9" ht="13" x14ac:dyDescent="0.25">
      <c r="A98" s="31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5.9788658240000006</v>
      </c>
    </row>
    <row r="99" spans="1:9" ht="13" x14ac:dyDescent="0.25">
      <c r="A99" s="31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26.8</v>
      </c>
    </row>
    <row r="100" spans="1:9" ht="13" x14ac:dyDescent="0.25">
      <c r="A100" s="31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61.164398824000003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1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69.761251000000001</v>
      </c>
    </row>
    <row r="105" spans="1:9" ht="13" x14ac:dyDescent="0.3">
      <c r="A105" s="31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8.3747000000000007</v>
      </c>
    </row>
    <row r="106" spans="1:9" ht="13" x14ac:dyDescent="0.3">
      <c r="A106" s="31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0.167494</v>
      </c>
    </row>
    <row r="107" spans="1:9" ht="13" x14ac:dyDescent="0.3">
      <c r="A107" s="31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0.41873500000000002</v>
      </c>
    </row>
    <row r="108" spans="1:9" ht="13" x14ac:dyDescent="0.3">
      <c r="A108" s="31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2.3449160000000004</v>
      </c>
    </row>
    <row r="109" spans="1:9" ht="13" x14ac:dyDescent="0.3">
      <c r="A109" s="31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81.067096000000006</v>
      </c>
    </row>
    <row r="111" spans="1:9" ht="13" x14ac:dyDescent="0.3">
      <c r="A111" s="31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29.83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110.897096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2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23" t="s">
        <v>16</v>
      </c>
    </row>
    <row r="115" spans="1:9" ht="13" x14ac:dyDescent="0.25">
      <c r="A115" s="31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308.18895999999995</v>
      </c>
    </row>
    <row r="116" spans="1:9" ht="13" x14ac:dyDescent="0.25">
      <c r="A116" s="31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127.282917</v>
      </c>
    </row>
    <row r="117" spans="1:9" ht="13" x14ac:dyDescent="0.25">
      <c r="A117" s="31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0.80622900000000008</v>
      </c>
    </row>
    <row r="118" spans="1:9" ht="13" x14ac:dyDescent="0.25">
      <c r="A118" s="31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61.164398824000003</v>
      </c>
    </row>
    <row r="119" spans="1:9" ht="13" x14ac:dyDescent="0.25">
      <c r="A119" s="31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110.897096</v>
      </c>
    </row>
    <row r="120" spans="1:9" ht="13" x14ac:dyDescent="0.25">
      <c r="A120" s="31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608.33960082399994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23">
        <v>5</v>
      </c>
      <c r="B123" s="581" t="s">
        <v>63</v>
      </c>
      <c r="C123" s="581"/>
      <c r="D123" s="581"/>
      <c r="E123" s="581"/>
      <c r="F123" s="581"/>
      <c r="G123" s="581"/>
      <c r="H123" s="32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1640.6896008239999</v>
      </c>
    </row>
    <row r="125" spans="1:9" ht="13" x14ac:dyDescent="0.25">
      <c r="A125" s="31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1.84E-2</v>
      </c>
      <c r="I125" s="25">
        <f>124*H125</f>
        <v>2.2816000000000001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1642.9712008239999</v>
      </c>
    </row>
    <row r="127" spans="1:9" ht="13" x14ac:dyDescent="0.25">
      <c r="A127" s="316" t="s">
        <v>13</v>
      </c>
      <c r="B127" s="574" t="s">
        <v>58</v>
      </c>
      <c r="C127" s="622"/>
      <c r="D127" s="622"/>
      <c r="E127" s="622"/>
      <c r="F127" s="622"/>
      <c r="G127" s="623"/>
      <c r="H127" s="32">
        <v>1.5800000000000002E-2</v>
      </c>
      <c r="I127" s="25">
        <f>I126*H127</f>
        <v>25.9589449730192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1668.9301457970191</v>
      </c>
    </row>
    <row r="129" spans="1:9" ht="13" x14ac:dyDescent="0.25">
      <c r="A129" s="31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1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1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1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1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1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1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1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188.26554497301919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26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15" t="s">
        <v>16</v>
      </c>
    </row>
    <row r="148" spans="1:9" ht="13" x14ac:dyDescent="0.25">
      <c r="A148" s="31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837.47</v>
      </c>
    </row>
    <row r="149" spans="1:9" ht="13" x14ac:dyDescent="0.25">
      <c r="A149" s="31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174.88</v>
      </c>
    </row>
    <row r="150" spans="1:9" ht="13" x14ac:dyDescent="0.25">
      <c r="A150" s="31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1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608.33960082399994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1640.6896008239999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188.26554497301919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15" t="s">
        <v>23</v>
      </c>
      <c r="I157" s="315" t="s">
        <v>22</v>
      </c>
    </row>
    <row r="158" spans="1:9" x14ac:dyDescent="0.25">
      <c r="A158" s="621" t="s">
        <v>358</v>
      </c>
      <c r="B158" s="596"/>
      <c r="C158" s="619">
        <v>1850</v>
      </c>
      <c r="D158" s="597"/>
      <c r="E158" s="18">
        <v>2</v>
      </c>
      <c r="F158" s="619">
        <v>3700</v>
      </c>
      <c r="G158" s="597"/>
      <c r="H158" s="16">
        <v>2</v>
      </c>
      <c r="I158" s="320">
        <v>3700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20">
        <v>3700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26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15" t="s">
        <v>16</v>
      </c>
    </row>
    <row r="163" spans="1:9" x14ac:dyDescent="0.25">
      <c r="A163" s="31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1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20">
        <v>3700</v>
      </c>
    </row>
    <row r="165" spans="1:9" x14ac:dyDescent="0.25">
      <c r="A165" s="31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2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3700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44400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I174"/>
  <sheetViews>
    <sheetView topLeftCell="A108" workbookViewId="0">
      <selection activeCell="I128" sqref="I128"/>
    </sheetView>
  </sheetViews>
  <sheetFormatPr defaultRowHeight="12.5" x14ac:dyDescent="0.25"/>
  <cols>
    <col min="1" max="1" width="9.26953125" bestFit="1" customWidth="1"/>
    <col min="5" max="5" width="9.26953125" bestFit="1" customWidth="1"/>
    <col min="8" max="8" width="9.26953125" bestFit="1" customWidth="1"/>
    <col min="9" max="9" width="11.54296875" bestFit="1" customWidth="1"/>
  </cols>
  <sheetData>
    <row r="1" spans="1:9" x14ac:dyDescent="0.25">
      <c r="A1" t="s">
        <v>359</v>
      </c>
    </row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21"/>
      <c r="B12" s="325"/>
      <c r="C12" s="325"/>
      <c r="D12" s="325"/>
      <c r="E12" s="325"/>
      <c r="F12" s="325"/>
      <c r="G12" s="325"/>
      <c r="H12" s="325"/>
      <c r="I12" s="32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15" t="s">
        <v>15</v>
      </c>
      <c r="B14" s="553" t="s">
        <v>171</v>
      </c>
      <c r="C14" s="553"/>
      <c r="D14" s="553"/>
      <c r="E14" s="553"/>
      <c r="F14" s="553"/>
      <c r="G14" s="553"/>
      <c r="H14" s="555" t="s">
        <v>351</v>
      </c>
      <c r="I14" s="555"/>
    </row>
    <row r="15" spans="1:9" ht="13" x14ac:dyDescent="0.25">
      <c r="A15" s="31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352</v>
      </c>
      <c r="I15" s="556"/>
    </row>
    <row r="16" spans="1:9" ht="13" x14ac:dyDescent="0.25">
      <c r="A16" s="31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353</v>
      </c>
      <c r="I16" s="556"/>
    </row>
    <row r="17" spans="1:9" ht="13" x14ac:dyDescent="0.25">
      <c r="A17" s="31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15">
        <v>1</v>
      </c>
      <c r="B21" s="553" t="s">
        <v>162</v>
      </c>
      <c r="C21" s="553"/>
      <c r="D21" s="553"/>
      <c r="E21" s="553"/>
      <c r="F21" s="553"/>
      <c r="G21" s="553"/>
      <c r="H21" s="565" t="s">
        <v>354</v>
      </c>
      <c r="I21" s="565"/>
    </row>
    <row r="22" spans="1:9" ht="13" x14ac:dyDescent="0.25">
      <c r="A22" s="315">
        <v>2</v>
      </c>
      <c r="B22" s="553" t="s">
        <v>161</v>
      </c>
      <c r="C22" s="553"/>
      <c r="D22" s="553"/>
      <c r="E22" s="553"/>
      <c r="F22" s="553"/>
      <c r="G22" s="553"/>
      <c r="H22" s="565">
        <v>637.20000000000005</v>
      </c>
      <c r="I22" s="565"/>
    </row>
    <row r="23" spans="1:9" ht="14" x14ac:dyDescent="0.25">
      <c r="A23" s="315">
        <v>3</v>
      </c>
      <c r="B23" s="553" t="s">
        <v>160</v>
      </c>
      <c r="C23" s="553"/>
      <c r="D23" s="553"/>
      <c r="E23" s="553"/>
      <c r="F23" s="553"/>
      <c r="G23" s="553"/>
      <c r="H23" s="561" t="s">
        <v>354</v>
      </c>
      <c r="I23" s="561"/>
    </row>
    <row r="24" spans="1:9" ht="13" x14ac:dyDescent="0.25">
      <c r="A24" s="315">
        <v>4</v>
      </c>
      <c r="B24" s="553" t="s">
        <v>159</v>
      </c>
      <c r="C24" s="553"/>
      <c r="D24" s="553"/>
      <c r="E24" s="553"/>
      <c r="F24" s="553"/>
      <c r="G24" s="553"/>
      <c r="H24" s="562" t="s">
        <v>355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1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637.20000000000005</v>
      </c>
    </row>
    <row r="31" spans="1:9" ht="13" x14ac:dyDescent="0.25">
      <c r="A31" s="315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1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31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1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1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1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15" t="s">
        <v>114</v>
      </c>
      <c r="B37" s="553" t="s">
        <v>356</v>
      </c>
      <c r="C37" s="553"/>
      <c r="D37" s="553"/>
      <c r="E37" s="553"/>
      <c r="F37" s="553"/>
      <c r="G37" s="553"/>
      <c r="H37" s="553"/>
      <c r="I37" s="60">
        <v>200.27</v>
      </c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837.47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23">
        <v>2</v>
      </c>
      <c r="B40" s="554" t="s">
        <v>142</v>
      </c>
      <c r="C40" s="554"/>
      <c r="D40" s="554"/>
      <c r="E40" s="554"/>
      <c r="F40" s="554"/>
      <c r="G40" s="554"/>
      <c r="H40" s="554"/>
      <c r="I40" s="324" t="s">
        <v>16</v>
      </c>
    </row>
    <row r="41" spans="1:9" ht="13" x14ac:dyDescent="0.25">
      <c r="A41" s="316" t="s">
        <v>15</v>
      </c>
      <c r="B41" s="573"/>
      <c r="C41" s="573"/>
      <c r="D41" s="573"/>
      <c r="E41" s="573"/>
      <c r="F41" s="573"/>
      <c r="G41" s="573"/>
      <c r="H41" s="573"/>
      <c r="I41" s="25">
        <v>93.77</v>
      </c>
    </row>
    <row r="42" spans="1:9" ht="13" x14ac:dyDescent="0.25">
      <c r="A42" s="316"/>
      <c r="B42" s="572" t="s">
        <v>140</v>
      </c>
      <c r="C42" s="572"/>
      <c r="D42" s="572"/>
      <c r="E42" s="572"/>
      <c r="F42" s="572"/>
      <c r="G42" s="572"/>
      <c r="H42" s="57">
        <v>3</v>
      </c>
      <c r="I42" s="28" t="s">
        <v>49</v>
      </c>
    </row>
    <row r="43" spans="1:9" ht="13" x14ac:dyDescent="0.25">
      <c r="A43" s="31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16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76</v>
      </c>
    </row>
    <row r="45" spans="1:9" ht="13" x14ac:dyDescent="0.25">
      <c r="A45" s="316"/>
      <c r="B45" s="572" t="s">
        <v>256</v>
      </c>
      <c r="C45" s="572"/>
      <c r="D45" s="572"/>
      <c r="E45" s="572"/>
      <c r="F45" s="572"/>
      <c r="G45" s="572"/>
      <c r="H45" s="57">
        <v>95</v>
      </c>
      <c r="I45" s="28" t="s">
        <v>49</v>
      </c>
    </row>
    <row r="46" spans="1:9" ht="13" x14ac:dyDescent="0.25">
      <c r="A46" s="31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1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>
        <v>2.11</v>
      </c>
    </row>
    <row r="48" spans="1:9" ht="13" x14ac:dyDescent="0.25">
      <c r="A48" s="31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3</v>
      </c>
    </row>
    <row r="49" spans="1:9" ht="13" x14ac:dyDescent="0.25">
      <c r="A49" s="316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2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174.88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23">
        <v>3</v>
      </c>
      <c r="B55" s="554" t="s">
        <v>130</v>
      </c>
      <c r="C55" s="554"/>
      <c r="D55" s="554"/>
      <c r="E55" s="554"/>
      <c r="F55" s="554"/>
      <c r="G55" s="554"/>
      <c r="H55" s="554"/>
      <c r="I55" s="323" t="s">
        <v>16</v>
      </c>
    </row>
    <row r="56" spans="1:9" ht="13" x14ac:dyDescent="0.25">
      <c r="A56" s="31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1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1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1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24" t="s">
        <v>62</v>
      </c>
      <c r="I65" s="32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167.49400000000003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12.562049999999999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8.3747000000000007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1.6749400000000001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20.936750000000004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66.997600000000006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25.124099999999999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5.0248200000000001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308.18895999999995</v>
      </c>
    </row>
    <row r="75" spans="1:9" ht="13" x14ac:dyDescent="0.25">
      <c r="A75" s="32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2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23" t="s">
        <v>16</v>
      </c>
    </row>
    <row r="80" spans="1:9" ht="13" x14ac:dyDescent="0.25">
      <c r="A80" s="31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69.761251000000001</v>
      </c>
    </row>
    <row r="81" spans="1:9" ht="13" x14ac:dyDescent="0.25">
      <c r="A81" s="31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23.281665999999998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93.042917000000003</v>
      </c>
    </row>
    <row r="83" spans="1:9" ht="13" x14ac:dyDescent="0.25">
      <c r="A83" s="31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22">
        <f>ROUND(H74*I82,2)</f>
        <v>34.24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127.282917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2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23" t="s">
        <v>16</v>
      </c>
    </row>
    <row r="88" spans="1:9" ht="13" x14ac:dyDescent="0.25">
      <c r="A88" s="31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0.58622900000000011</v>
      </c>
    </row>
    <row r="89" spans="1:9" ht="13" x14ac:dyDescent="0.25">
      <c r="A89" s="31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0.22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0.80622900000000008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2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23" t="s">
        <v>16</v>
      </c>
    </row>
    <row r="93" spans="1:9" ht="13" x14ac:dyDescent="0.25">
      <c r="A93" s="31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3.5173739999999998</v>
      </c>
    </row>
    <row r="94" spans="1:9" ht="13" x14ac:dyDescent="0.25">
      <c r="A94" s="31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0.25124099999999999</v>
      </c>
    </row>
    <row r="95" spans="1:9" ht="13" x14ac:dyDescent="0.25">
      <c r="A95" s="31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1.34</v>
      </c>
    </row>
    <row r="96" spans="1:9" ht="13" x14ac:dyDescent="0.25">
      <c r="A96" s="31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31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16.246918000000001</v>
      </c>
    </row>
    <row r="98" spans="1:9" ht="13" x14ac:dyDescent="0.25">
      <c r="A98" s="31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5.9788658240000006</v>
      </c>
    </row>
    <row r="99" spans="1:9" ht="13" x14ac:dyDescent="0.25">
      <c r="A99" s="31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26.8</v>
      </c>
    </row>
    <row r="100" spans="1:9" ht="13" x14ac:dyDescent="0.25">
      <c r="A100" s="31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61.164398824000003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1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69.761251000000001</v>
      </c>
    </row>
    <row r="105" spans="1:9" ht="13" x14ac:dyDescent="0.3">
      <c r="A105" s="31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8.3747000000000007</v>
      </c>
    </row>
    <row r="106" spans="1:9" ht="13" x14ac:dyDescent="0.3">
      <c r="A106" s="31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0.167494</v>
      </c>
    </row>
    <row r="107" spans="1:9" ht="13" x14ac:dyDescent="0.3">
      <c r="A107" s="31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0.41873500000000002</v>
      </c>
    </row>
    <row r="108" spans="1:9" ht="13" x14ac:dyDescent="0.3">
      <c r="A108" s="31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2.3449160000000004</v>
      </c>
    </row>
    <row r="109" spans="1:9" ht="13" x14ac:dyDescent="0.3">
      <c r="A109" s="31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81.067096000000006</v>
      </c>
    </row>
    <row r="111" spans="1:9" ht="13" x14ac:dyDescent="0.3">
      <c r="A111" s="31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29.83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110.897096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2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23" t="s">
        <v>16</v>
      </c>
    </row>
    <row r="115" spans="1:9" ht="13" x14ac:dyDescent="0.25">
      <c r="A115" s="31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308.18895999999995</v>
      </c>
    </row>
    <row r="116" spans="1:9" ht="13" x14ac:dyDescent="0.25">
      <c r="A116" s="31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127.282917</v>
      </c>
    </row>
    <row r="117" spans="1:9" ht="13" x14ac:dyDescent="0.25">
      <c r="A117" s="31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0.80622900000000008</v>
      </c>
    </row>
    <row r="118" spans="1:9" ht="13" x14ac:dyDescent="0.25">
      <c r="A118" s="31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61.164398824000003</v>
      </c>
    </row>
    <row r="119" spans="1:9" ht="13" x14ac:dyDescent="0.25">
      <c r="A119" s="31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110.897096</v>
      </c>
    </row>
    <row r="120" spans="1:9" ht="13" x14ac:dyDescent="0.25">
      <c r="A120" s="31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608.33960082399994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23">
        <v>5</v>
      </c>
      <c r="B123" s="581" t="s">
        <v>63</v>
      </c>
      <c r="C123" s="581"/>
      <c r="D123" s="581"/>
      <c r="E123" s="581"/>
      <c r="F123" s="581"/>
      <c r="G123" s="581"/>
      <c r="H123" s="32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1640.6896008239999</v>
      </c>
    </row>
    <row r="125" spans="1:9" ht="13" x14ac:dyDescent="0.25">
      <c r="A125" s="31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1.84E-2</v>
      </c>
      <c r="I125" s="25">
        <f>I124*H125</f>
        <v>30.188688655161595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1670.8782894791614</v>
      </c>
    </row>
    <row r="127" spans="1:9" ht="13" x14ac:dyDescent="0.25">
      <c r="A127" s="316" t="s">
        <v>13</v>
      </c>
      <c r="B127" s="574" t="s">
        <v>58</v>
      </c>
      <c r="C127" s="622"/>
      <c r="D127" s="622"/>
      <c r="E127" s="622"/>
      <c r="F127" s="622"/>
      <c r="G127" s="623"/>
      <c r="H127" s="32">
        <v>1.5800000000000002E-2</v>
      </c>
      <c r="I127" s="25">
        <f>I126*H127</f>
        <v>26.399876973770752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1697.2781664529321</v>
      </c>
    </row>
    <row r="129" spans="1:9" ht="13" x14ac:dyDescent="0.25">
      <c r="A129" s="31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1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1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1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1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1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1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1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216.61356562893235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15" t="s">
        <v>16</v>
      </c>
    </row>
    <row r="148" spans="1:9" ht="13" x14ac:dyDescent="0.25">
      <c r="A148" s="31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837.47</v>
      </c>
    </row>
    <row r="149" spans="1:9" ht="13" x14ac:dyDescent="0.25">
      <c r="A149" s="31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174.88</v>
      </c>
    </row>
    <row r="150" spans="1:9" ht="13" x14ac:dyDescent="0.25">
      <c r="A150" s="31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1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608.33960082399994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1640.6896008239999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216.61356562893235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15" t="s">
        <v>23</v>
      </c>
      <c r="I157" s="315" t="s">
        <v>22</v>
      </c>
    </row>
    <row r="158" spans="1:9" x14ac:dyDescent="0.25">
      <c r="A158" s="621" t="s">
        <v>358</v>
      </c>
      <c r="B158" s="596"/>
      <c r="C158" s="619">
        <v>1850</v>
      </c>
      <c r="D158" s="597"/>
      <c r="E158" s="18">
        <v>2</v>
      </c>
      <c r="F158" s="619">
        <v>3700</v>
      </c>
      <c r="G158" s="597"/>
      <c r="H158" s="16">
        <v>2</v>
      </c>
      <c r="I158" s="320">
        <v>3700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20">
        <v>3700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15" t="s">
        <v>16</v>
      </c>
    </row>
    <row r="163" spans="1:9" x14ac:dyDescent="0.25">
      <c r="A163" s="31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1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20">
        <v>3700</v>
      </c>
    </row>
    <row r="165" spans="1:9" x14ac:dyDescent="0.25">
      <c r="A165" s="31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2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3700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44400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2:I174"/>
  <sheetViews>
    <sheetView topLeftCell="A128" workbookViewId="0">
      <selection activeCell="I128" sqref="I128"/>
    </sheetView>
  </sheetViews>
  <sheetFormatPr defaultRowHeight="12.5" x14ac:dyDescent="0.25"/>
  <cols>
    <col min="9" max="9" width="20.4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21"/>
      <c r="B12" s="325"/>
      <c r="C12" s="325"/>
      <c r="D12" s="325"/>
      <c r="E12" s="325"/>
      <c r="F12" s="325"/>
      <c r="G12" s="325"/>
      <c r="H12" s="325"/>
      <c r="I12" s="32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15" t="s">
        <v>15</v>
      </c>
      <c r="B14" s="553" t="s">
        <v>171</v>
      </c>
      <c r="C14" s="553"/>
      <c r="D14" s="553"/>
      <c r="E14" s="553"/>
      <c r="F14" s="553"/>
      <c r="G14" s="553"/>
      <c r="H14" s="555">
        <v>41038</v>
      </c>
      <c r="I14" s="555"/>
    </row>
    <row r="15" spans="1:9" ht="13" x14ac:dyDescent="0.25">
      <c r="A15" s="31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361</v>
      </c>
      <c r="I15" s="556"/>
    </row>
    <row r="16" spans="1:9" ht="13" x14ac:dyDescent="0.25">
      <c r="A16" s="31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362</v>
      </c>
      <c r="I16" s="556"/>
    </row>
    <row r="17" spans="1:9" ht="13" x14ac:dyDescent="0.25">
      <c r="A17" s="315" t="s">
        <v>35</v>
      </c>
      <c r="B17" s="553" t="s">
        <v>165</v>
      </c>
      <c r="C17" s="553"/>
      <c r="D17" s="553"/>
      <c r="E17" s="553"/>
      <c r="F17" s="553"/>
      <c r="G17" s="553"/>
      <c r="H17" s="556">
        <v>6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15">
        <v>1</v>
      </c>
      <c r="B21" s="553" t="s">
        <v>162</v>
      </c>
      <c r="C21" s="553"/>
      <c r="D21" s="553"/>
      <c r="E21" s="553"/>
      <c r="F21" s="553"/>
      <c r="G21" s="553"/>
      <c r="H21" s="565" t="s">
        <v>363</v>
      </c>
      <c r="I21" s="565"/>
    </row>
    <row r="22" spans="1:9" ht="13" x14ac:dyDescent="0.25">
      <c r="A22" s="315">
        <v>2</v>
      </c>
      <c r="B22" s="553" t="s">
        <v>161</v>
      </c>
      <c r="C22" s="553"/>
      <c r="D22" s="553"/>
      <c r="E22" s="553"/>
      <c r="F22" s="553"/>
      <c r="G22" s="553"/>
      <c r="H22" s="565">
        <v>822.25</v>
      </c>
      <c r="I22" s="565"/>
    </row>
    <row r="23" spans="1:9" ht="14" x14ac:dyDescent="0.25">
      <c r="A23" s="315">
        <v>3</v>
      </c>
      <c r="B23" s="553" t="s">
        <v>160</v>
      </c>
      <c r="C23" s="553"/>
      <c r="D23" s="553"/>
      <c r="E23" s="553"/>
      <c r="F23" s="553"/>
      <c r="G23" s="553"/>
      <c r="H23" s="561" t="s">
        <v>354</v>
      </c>
      <c r="I23" s="561"/>
    </row>
    <row r="24" spans="1:9" ht="13" x14ac:dyDescent="0.25">
      <c r="A24" s="315">
        <v>4</v>
      </c>
      <c r="B24" s="553" t="s">
        <v>159</v>
      </c>
      <c r="C24" s="553"/>
      <c r="D24" s="553"/>
      <c r="E24" s="553"/>
      <c r="F24" s="553"/>
      <c r="G24" s="553"/>
      <c r="H24" s="562" t="s">
        <v>355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1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822.25</v>
      </c>
    </row>
    <row r="31" spans="1:9" ht="13" x14ac:dyDescent="0.25">
      <c r="A31" s="315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1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>
        <v>16.66</v>
      </c>
    </row>
    <row r="33" spans="1:9" ht="13" x14ac:dyDescent="0.25">
      <c r="A33" s="31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1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1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1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15" t="s">
        <v>114</v>
      </c>
      <c r="B37" s="553"/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838.91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23">
        <v>2</v>
      </c>
      <c r="B40" s="554" t="s">
        <v>142</v>
      </c>
      <c r="C40" s="554"/>
      <c r="D40" s="554"/>
      <c r="E40" s="554"/>
      <c r="F40" s="554"/>
      <c r="G40" s="554"/>
      <c r="H40" s="554"/>
      <c r="I40" s="324" t="s">
        <v>16</v>
      </c>
    </row>
    <row r="41" spans="1:9" ht="13" x14ac:dyDescent="0.25">
      <c r="A41" s="316" t="s">
        <v>15</v>
      </c>
      <c r="B41" s="573"/>
      <c r="C41" s="573"/>
      <c r="D41" s="573"/>
      <c r="E41" s="573"/>
      <c r="F41" s="573"/>
      <c r="G41" s="573"/>
      <c r="H41" s="573"/>
      <c r="I41" s="25">
        <v>69.45</v>
      </c>
    </row>
    <row r="42" spans="1:9" ht="13" x14ac:dyDescent="0.25">
      <c r="A42" s="316"/>
      <c r="B42" s="572" t="s">
        <v>140</v>
      </c>
      <c r="C42" s="572"/>
      <c r="D42" s="572"/>
      <c r="E42" s="572"/>
      <c r="F42" s="572"/>
      <c r="G42" s="572"/>
      <c r="H42" s="57">
        <v>2.7</v>
      </c>
      <c r="I42" s="28" t="s">
        <v>49</v>
      </c>
    </row>
    <row r="43" spans="1:9" ht="13" x14ac:dyDescent="0.25">
      <c r="A43" s="31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16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140.80000000000001</v>
      </c>
    </row>
    <row r="45" spans="1:9" ht="13" x14ac:dyDescent="0.25">
      <c r="A45" s="316"/>
      <c r="B45" s="572" t="s">
        <v>256</v>
      </c>
      <c r="C45" s="572"/>
      <c r="D45" s="572"/>
      <c r="E45" s="572"/>
      <c r="F45" s="572"/>
      <c r="G45" s="572"/>
      <c r="H45" s="57">
        <v>176</v>
      </c>
      <c r="I45" s="28" t="s">
        <v>49</v>
      </c>
    </row>
    <row r="46" spans="1:9" ht="13" x14ac:dyDescent="0.25">
      <c r="A46" s="31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1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1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/>
    </row>
    <row r="49" spans="1:9" ht="13" x14ac:dyDescent="0.25">
      <c r="A49" s="316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2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210.25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23">
        <v>3</v>
      </c>
      <c r="B55" s="554" t="s">
        <v>130</v>
      </c>
      <c r="C55" s="554"/>
      <c r="D55" s="554"/>
      <c r="E55" s="554"/>
      <c r="F55" s="554"/>
      <c r="G55" s="554"/>
      <c r="H55" s="554"/>
      <c r="I55" s="323" t="s">
        <v>16</v>
      </c>
    </row>
    <row r="56" spans="1:9" ht="13" x14ac:dyDescent="0.25">
      <c r="A56" s="31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1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1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1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24" t="s">
        <v>62</v>
      </c>
      <c r="I65" s="32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167.78200000000001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12.583649999999999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8.3890999999999991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1.6778199999999999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20.972750000000001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67.112799999999993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25.167299999999997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5.0334599999999998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308.71887999999996</v>
      </c>
    </row>
    <row r="75" spans="1:9" ht="13" x14ac:dyDescent="0.25">
      <c r="A75" s="32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2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23" t="s">
        <v>16</v>
      </c>
    </row>
    <row r="80" spans="1:9" ht="13" x14ac:dyDescent="0.25">
      <c r="A80" s="31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69.881202999999999</v>
      </c>
    </row>
    <row r="81" spans="1:9" ht="13" x14ac:dyDescent="0.25">
      <c r="A81" s="31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23.321697999999998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93.202900999999997</v>
      </c>
    </row>
    <row r="83" spans="1:9" ht="13" x14ac:dyDescent="0.25">
      <c r="A83" s="31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22">
        <f>ROUND(H74*I82,2)</f>
        <v>34.299999999999997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127.50290099999999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2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23" t="s">
        <v>16</v>
      </c>
    </row>
    <row r="88" spans="1:9" ht="13" x14ac:dyDescent="0.25">
      <c r="A88" s="31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0.58723700000000001</v>
      </c>
    </row>
    <row r="89" spans="1:9" ht="13" x14ac:dyDescent="0.25">
      <c r="A89" s="31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0.22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0.80723699999999998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2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23" t="s">
        <v>16</v>
      </c>
    </row>
    <row r="93" spans="1:9" ht="13" x14ac:dyDescent="0.25">
      <c r="A93" s="31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3.5234219999999996</v>
      </c>
    </row>
    <row r="94" spans="1:9" ht="13" x14ac:dyDescent="0.25">
      <c r="A94" s="31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0.25167299999999998</v>
      </c>
    </row>
    <row r="95" spans="1:9" ht="13" x14ac:dyDescent="0.25">
      <c r="A95" s="31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1.34</v>
      </c>
    </row>
    <row r="96" spans="1:9" ht="13" x14ac:dyDescent="0.25">
      <c r="A96" s="31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0.34</v>
      </c>
    </row>
    <row r="97" spans="1:9" ht="13" x14ac:dyDescent="0.25">
      <c r="A97" s="31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16.274854000000001</v>
      </c>
    </row>
    <row r="98" spans="1:9" ht="13" x14ac:dyDescent="0.25">
      <c r="A98" s="31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5.9891462720000002</v>
      </c>
    </row>
    <row r="99" spans="1:9" ht="13" x14ac:dyDescent="0.25">
      <c r="A99" s="31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26.85</v>
      </c>
    </row>
    <row r="100" spans="1:9" ht="13" x14ac:dyDescent="0.25">
      <c r="A100" s="31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6.71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61.279095271999999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1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69.881202999999999</v>
      </c>
    </row>
    <row r="105" spans="1:9" ht="13" x14ac:dyDescent="0.3">
      <c r="A105" s="31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8.3890999999999991</v>
      </c>
    </row>
    <row r="106" spans="1:9" ht="13" x14ac:dyDescent="0.3">
      <c r="A106" s="31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0.16778200000000001</v>
      </c>
    </row>
    <row r="107" spans="1:9" ht="13" x14ac:dyDescent="0.3">
      <c r="A107" s="31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0.41945499999999997</v>
      </c>
    </row>
    <row r="108" spans="1:9" ht="13" x14ac:dyDescent="0.3">
      <c r="A108" s="31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2.348948</v>
      </c>
    </row>
    <row r="109" spans="1:9" ht="13" x14ac:dyDescent="0.3">
      <c r="A109" s="31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81.206488000000007</v>
      </c>
    </row>
    <row r="111" spans="1:9" ht="13" x14ac:dyDescent="0.3">
      <c r="A111" s="31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29.88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111.086488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2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23" t="s">
        <v>16</v>
      </c>
    </row>
    <row r="115" spans="1:9" ht="13" x14ac:dyDescent="0.25">
      <c r="A115" s="31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308.71887999999996</v>
      </c>
    </row>
    <row r="116" spans="1:9" ht="13" x14ac:dyDescent="0.25">
      <c r="A116" s="31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127.50290099999999</v>
      </c>
    </row>
    <row r="117" spans="1:9" ht="13" x14ac:dyDescent="0.25">
      <c r="A117" s="31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0.80723699999999998</v>
      </c>
    </row>
    <row r="118" spans="1:9" ht="13" x14ac:dyDescent="0.25">
      <c r="A118" s="31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61.279095271999999</v>
      </c>
    </row>
    <row r="119" spans="1:9" ht="13" x14ac:dyDescent="0.25">
      <c r="A119" s="31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111.086488</v>
      </c>
    </row>
    <row r="120" spans="1:9" ht="13" x14ac:dyDescent="0.25">
      <c r="A120" s="31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609.39460127199993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23">
        <v>5</v>
      </c>
      <c r="B123" s="581" t="s">
        <v>63</v>
      </c>
      <c r="C123" s="581"/>
      <c r="D123" s="581"/>
      <c r="E123" s="581"/>
      <c r="F123" s="581"/>
      <c r="G123" s="581"/>
      <c r="H123" s="32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1678.5546012719997</v>
      </c>
    </row>
    <row r="125" spans="1:9" ht="13" x14ac:dyDescent="0.25">
      <c r="A125" s="316" t="s">
        <v>15</v>
      </c>
      <c r="B125" s="574" t="s">
        <v>60</v>
      </c>
      <c r="C125" s="622"/>
      <c r="D125" s="622"/>
      <c r="E125" s="622"/>
      <c r="F125" s="622"/>
      <c r="G125" s="623"/>
      <c r="H125" s="32">
        <v>2.2100000000000002E-2</v>
      </c>
      <c r="I125" s="25">
        <f>I124*H125</f>
        <v>37.096056688111197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1715.6506579601109</v>
      </c>
    </row>
    <row r="127" spans="1:9" ht="13" x14ac:dyDescent="0.25">
      <c r="A127" s="316" t="s">
        <v>13</v>
      </c>
      <c r="B127" s="574" t="s">
        <v>58</v>
      </c>
      <c r="C127" s="622"/>
      <c r="D127" s="622"/>
      <c r="E127" s="622"/>
      <c r="F127" s="622"/>
      <c r="G127" s="623"/>
      <c r="H127" s="32">
        <v>1.2200000000000001E-2</v>
      </c>
      <c r="I127" s="25">
        <f>I126*H127</f>
        <v>20.930938027113356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 t="s">
        <v>369</v>
      </c>
    </row>
    <row r="129" spans="1:9" ht="13" x14ac:dyDescent="0.25">
      <c r="A129" s="31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1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1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57</v>
      </c>
    </row>
    <row r="132" spans="1:9" ht="13" x14ac:dyDescent="0.25">
      <c r="A132" s="31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12.35</v>
      </c>
    </row>
    <row r="133" spans="1:9" ht="13" x14ac:dyDescent="0.25">
      <c r="A133" s="31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1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1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1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222.37699471522455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164.35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15" t="s">
        <v>16</v>
      </c>
    </row>
    <row r="148" spans="1:9" ht="13" x14ac:dyDescent="0.25">
      <c r="A148" s="31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838.91</v>
      </c>
    </row>
    <row r="149" spans="1:9" ht="13" x14ac:dyDescent="0.25">
      <c r="A149" s="31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210.25</v>
      </c>
    </row>
    <row r="150" spans="1:9" ht="13" x14ac:dyDescent="0.25">
      <c r="A150" s="31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1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609.39460127199993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1678.5546012719997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222.37699471522455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1900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15" t="s">
        <v>23</v>
      </c>
      <c r="I157" s="315" t="s">
        <v>22</v>
      </c>
    </row>
    <row r="158" spans="1:9" x14ac:dyDescent="0.25">
      <c r="A158" s="621" t="s">
        <v>364</v>
      </c>
      <c r="B158" s="596"/>
      <c r="C158" s="619">
        <v>1900</v>
      </c>
      <c r="D158" s="597"/>
      <c r="E158" s="18">
        <v>1</v>
      </c>
      <c r="F158" s="619">
        <v>1900</v>
      </c>
      <c r="G158" s="597"/>
      <c r="H158" s="16">
        <v>1</v>
      </c>
      <c r="I158" s="320">
        <v>1900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20">
        <v>1900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15" t="s">
        <v>16</v>
      </c>
    </row>
    <row r="163" spans="1:9" x14ac:dyDescent="0.25">
      <c r="A163" s="31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1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20">
        <v>1900</v>
      </c>
    </row>
    <row r="165" spans="1:9" x14ac:dyDescent="0.25">
      <c r="A165" s="31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2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1900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6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11400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2:I174"/>
  <sheetViews>
    <sheetView topLeftCell="A115" workbookViewId="0">
      <selection activeCell="I128" sqref="I128"/>
    </sheetView>
  </sheetViews>
  <sheetFormatPr defaultRowHeight="12.5" x14ac:dyDescent="0.25"/>
  <cols>
    <col min="9" max="9" width="31.72656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21"/>
      <c r="B12" s="325"/>
      <c r="C12" s="325"/>
      <c r="D12" s="325"/>
      <c r="E12" s="325"/>
      <c r="F12" s="325"/>
      <c r="G12" s="325"/>
      <c r="H12" s="325"/>
      <c r="I12" s="32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15" t="s">
        <v>15</v>
      </c>
      <c r="B14" s="553" t="s">
        <v>171</v>
      </c>
      <c r="C14" s="553"/>
      <c r="D14" s="553"/>
      <c r="E14" s="553"/>
      <c r="F14" s="553"/>
      <c r="G14" s="553"/>
      <c r="H14" s="555">
        <v>41038</v>
      </c>
      <c r="I14" s="555"/>
    </row>
    <row r="15" spans="1:9" ht="13" x14ac:dyDescent="0.25">
      <c r="A15" s="31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361</v>
      </c>
      <c r="I15" s="556"/>
    </row>
    <row r="16" spans="1:9" ht="13" x14ac:dyDescent="0.25">
      <c r="A16" s="31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362</v>
      </c>
      <c r="I16" s="556"/>
    </row>
    <row r="17" spans="1:9" ht="13" x14ac:dyDescent="0.25">
      <c r="A17" s="315" t="s">
        <v>35</v>
      </c>
      <c r="B17" s="553" t="s">
        <v>165</v>
      </c>
      <c r="C17" s="553"/>
      <c r="D17" s="553"/>
      <c r="E17" s="553"/>
      <c r="F17" s="553"/>
      <c r="G17" s="553"/>
      <c r="H17" s="556">
        <v>6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15">
        <v>1</v>
      </c>
      <c r="B21" s="553" t="s">
        <v>162</v>
      </c>
      <c r="C21" s="553"/>
      <c r="D21" s="553"/>
      <c r="E21" s="553"/>
      <c r="F21" s="553"/>
      <c r="G21" s="553"/>
      <c r="H21" s="565" t="s">
        <v>365</v>
      </c>
      <c r="I21" s="565"/>
    </row>
    <row r="22" spans="1:9" ht="13" x14ac:dyDescent="0.25">
      <c r="A22" s="315">
        <v>2</v>
      </c>
      <c r="B22" s="553" t="s">
        <v>161</v>
      </c>
      <c r="C22" s="553"/>
      <c r="D22" s="553"/>
      <c r="E22" s="553"/>
      <c r="F22" s="553"/>
      <c r="G22" s="553"/>
      <c r="H22" s="565">
        <v>853.15</v>
      </c>
      <c r="I22" s="565"/>
    </row>
    <row r="23" spans="1:9" ht="14" x14ac:dyDescent="0.25">
      <c r="A23" s="315">
        <v>3</v>
      </c>
      <c r="B23" s="553" t="s">
        <v>160</v>
      </c>
      <c r="C23" s="553"/>
      <c r="D23" s="553"/>
      <c r="E23" s="553"/>
      <c r="F23" s="553"/>
      <c r="G23" s="553"/>
      <c r="H23" s="561" t="s">
        <v>365</v>
      </c>
      <c r="I23" s="561"/>
    </row>
    <row r="24" spans="1:9" ht="13" x14ac:dyDescent="0.25">
      <c r="A24" s="315">
        <v>4</v>
      </c>
      <c r="B24" s="553" t="s">
        <v>159</v>
      </c>
      <c r="C24" s="553"/>
      <c r="D24" s="553"/>
      <c r="E24" s="553"/>
      <c r="F24" s="553"/>
      <c r="G24" s="553"/>
      <c r="H24" s="562" t="s">
        <v>366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1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853.15</v>
      </c>
    </row>
    <row r="31" spans="1:9" ht="13" x14ac:dyDescent="0.25">
      <c r="A31" s="315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1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>
        <v>16.600000000000001</v>
      </c>
    </row>
    <row r="33" spans="1:9" ht="13" x14ac:dyDescent="0.25">
      <c r="A33" s="31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1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1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1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15" t="s">
        <v>114</v>
      </c>
      <c r="B37" s="553"/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869.75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23">
        <v>2</v>
      </c>
      <c r="B40" s="554" t="s">
        <v>142</v>
      </c>
      <c r="C40" s="554"/>
      <c r="D40" s="554"/>
      <c r="E40" s="554"/>
      <c r="F40" s="554"/>
      <c r="G40" s="554"/>
      <c r="H40" s="554"/>
      <c r="I40" s="324" t="s">
        <v>16</v>
      </c>
    </row>
    <row r="41" spans="1:9" ht="13" x14ac:dyDescent="0.25">
      <c r="A41" s="316" t="s">
        <v>15</v>
      </c>
      <c r="B41" s="573"/>
      <c r="C41" s="573"/>
      <c r="D41" s="573"/>
      <c r="E41" s="573"/>
      <c r="F41" s="573"/>
      <c r="G41" s="573"/>
      <c r="H41" s="573"/>
      <c r="I41" s="25">
        <v>67.62</v>
      </c>
    </row>
    <row r="42" spans="1:9" ht="13" x14ac:dyDescent="0.25">
      <c r="A42" s="316"/>
      <c r="B42" s="572" t="s">
        <v>140</v>
      </c>
      <c r="C42" s="572"/>
      <c r="D42" s="572"/>
      <c r="E42" s="572"/>
      <c r="F42" s="572"/>
      <c r="G42" s="572"/>
      <c r="H42" s="57">
        <v>2.7</v>
      </c>
      <c r="I42" s="28" t="s">
        <v>49</v>
      </c>
    </row>
    <row r="43" spans="1:9" ht="13" x14ac:dyDescent="0.25">
      <c r="A43" s="31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16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140.80000000000001</v>
      </c>
    </row>
    <row r="45" spans="1:9" ht="13" x14ac:dyDescent="0.25">
      <c r="A45" s="316"/>
      <c r="B45" s="572" t="s">
        <v>256</v>
      </c>
      <c r="C45" s="572"/>
      <c r="D45" s="572"/>
      <c r="E45" s="572"/>
      <c r="F45" s="572"/>
      <c r="G45" s="572"/>
      <c r="H45" s="57">
        <v>176</v>
      </c>
      <c r="I45" s="28" t="s">
        <v>49</v>
      </c>
    </row>
    <row r="46" spans="1:9" ht="13" x14ac:dyDescent="0.25">
      <c r="A46" s="31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1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1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/>
    </row>
    <row r="49" spans="1:9" ht="13" x14ac:dyDescent="0.25">
      <c r="A49" s="316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2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208.42000000000002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23">
        <v>3</v>
      </c>
      <c r="B55" s="554" t="s">
        <v>130</v>
      </c>
      <c r="C55" s="554"/>
      <c r="D55" s="554"/>
      <c r="E55" s="554"/>
      <c r="F55" s="554"/>
      <c r="G55" s="554"/>
      <c r="H55" s="554"/>
      <c r="I55" s="323" t="s">
        <v>16</v>
      </c>
    </row>
    <row r="56" spans="1:9" ht="13" x14ac:dyDescent="0.25">
      <c r="A56" s="31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1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1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1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24" t="s">
        <v>62</v>
      </c>
      <c r="I65" s="32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173.95000000000002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13.046249999999999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8.6974999999999998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1.7395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21.743750000000002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69.58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26.092499999999998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5.2184999999999997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320.06799999999998</v>
      </c>
    </row>
    <row r="75" spans="1:9" ht="13" x14ac:dyDescent="0.25">
      <c r="A75" s="32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2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23" t="s">
        <v>16</v>
      </c>
    </row>
    <row r="80" spans="1:9" ht="13" x14ac:dyDescent="0.25">
      <c r="A80" s="31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72.450175000000002</v>
      </c>
    </row>
    <row r="81" spans="1:9" ht="13" x14ac:dyDescent="0.25">
      <c r="A81" s="31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24.17905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96.629225000000005</v>
      </c>
    </row>
    <row r="83" spans="1:9" ht="13" x14ac:dyDescent="0.25">
      <c r="A83" s="31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22">
        <f>ROUND(H74*I82,2)</f>
        <v>35.56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132.18922500000002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2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23" t="s">
        <v>16</v>
      </c>
    </row>
    <row r="88" spans="1:9" ht="13" x14ac:dyDescent="0.25">
      <c r="A88" s="31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0.60882500000000006</v>
      </c>
    </row>
    <row r="89" spans="1:9" ht="13" x14ac:dyDescent="0.25">
      <c r="A89" s="31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0.22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0.82882500000000003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2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23" t="s">
        <v>16</v>
      </c>
    </row>
    <row r="93" spans="1:9" ht="13" x14ac:dyDescent="0.25">
      <c r="A93" s="31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3.6529499999999997</v>
      </c>
    </row>
    <row r="94" spans="1:9" ht="13" x14ac:dyDescent="0.25">
      <c r="A94" s="31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0.26092499999999996</v>
      </c>
    </row>
    <row r="95" spans="1:9" ht="13" x14ac:dyDescent="0.25">
      <c r="A95" s="31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1.39</v>
      </c>
    </row>
    <row r="96" spans="1:9" ht="13" x14ac:dyDescent="0.25">
      <c r="A96" s="31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0.35</v>
      </c>
    </row>
    <row r="97" spans="1:9" ht="13" x14ac:dyDescent="0.25">
      <c r="A97" s="31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16.873149999999999</v>
      </c>
    </row>
    <row r="98" spans="1:9" ht="13" x14ac:dyDescent="0.25">
      <c r="A98" s="31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6.2093191999999995</v>
      </c>
    </row>
    <row r="99" spans="1:9" ht="13" x14ac:dyDescent="0.25">
      <c r="A99" s="31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27.83</v>
      </c>
    </row>
    <row r="100" spans="1:9" ht="13" x14ac:dyDescent="0.25">
      <c r="A100" s="31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6.96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63.526344199999997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1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72.450175000000002</v>
      </c>
    </row>
    <row r="105" spans="1:9" ht="13" x14ac:dyDescent="0.3">
      <c r="A105" s="31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8.6974999999999998</v>
      </c>
    </row>
    <row r="106" spans="1:9" ht="13" x14ac:dyDescent="0.3">
      <c r="A106" s="31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0.17395000000000002</v>
      </c>
    </row>
    <row r="107" spans="1:9" ht="13" x14ac:dyDescent="0.3">
      <c r="A107" s="31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0.43487500000000001</v>
      </c>
    </row>
    <row r="108" spans="1:9" ht="13" x14ac:dyDescent="0.3">
      <c r="A108" s="31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2.4353000000000002</v>
      </c>
    </row>
    <row r="109" spans="1:9" ht="13" x14ac:dyDescent="0.3">
      <c r="A109" s="31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84.191800000000015</v>
      </c>
    </row>
    <row r="111" spans="1:9" ht="13" x14ac:dyDescent="0.3">
      <c r="A111" s="31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30.98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115.17180000000002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2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23" t="s">
        <v>16</v>
      </c>
    </row>
    <row r="115" spans="1:9" ht="13" x14ac:dyDescent="0.25">
      <c r="A115" s="31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320.06799999999998</v>
      </c>
    </row>
    <row r="116" spans="1:9" ht="13" x14ac:dyDescent="0.25">
      <c r="A116" s="31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132.18922500000002</v>
      </c>
    </row>
    <row r="117" spans="1:9" ht="13" x14ac:dyDescent="0.25">
      <c r="A117" s="31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0.82882500000000003</v>
      </c>
    </row>
    <row r="118" spans="1:9" ht="13" x14ac:dyDescent="0.25">
      <c r="A118" s="31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63.526344199999997</v>
      </c>
    </row>
    <row r="119" spans="1:9" ht="13" x14ac:dyDescent="0.25">
      <c r="A119" s="31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115.17180000000002</v>
      </c>
    </row>
    <row r="120" spans="1:9" ht="13" x14ac:dyDescent="0.25">
      <c r="A120" s="31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631.7841942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23">
        <v>5</v>
      </c>
      <c r="B123" s="581" t="s">
        <v>63</v>
      </c>
      <c r="C123" s="581"/>
      <c r="D123" s="581"/>
      <c r="E123" s="581"/>
      <c r="F123" s="581"/>
      <c r="G123" s="581"/>
      <c r="H123" s="32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1729.9541942000001</v>
      </c>
    </row>
    <row r="125" spans="1:9" ht="13" x14ac:dyDescent="0.25">
      <c r="A125" s="316" t="s">
        <v>15</v>
      </c>
      <c r="B125" s="574" t="s">
        <v>60</v>
      </c>
      <c r="C125" s="622"/>
      <c r="D125" s="622"/>
      <c r="E125" s="622"/>
      <c r="F125" s="622"/>
      <c r="G125" s="623"/>
      <c r="H125" s="32">
        <v>2.1399999999999999E-2</v>
      </c>
      <c r="I125" s="25">
        <f>I124*H125</f>
        <v>37.021019755879998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1766.97521395588</v>
      </c>
    </row>
    <row r="127" spans="1:9" ht="13" x14ac:dyDescent="0.25">
      <c r="A127" s="316" t="s">
        <v>13</v>
      </c>
      <c r="B127" s="574" t="s">
        <v>58</v>
      </c>
      <c r="C127" s="622"/>
      <c r="D127" s="622"/>
      <c r="E127" s="622"/>
      <c r="F127" s="622"/>
      <c r="G127" s="623"/>
      <c r="H127" s="32">
        <v>1.1299999999999999E-2</v>
      </c>
      <c r="I127" s="25">
        <f>I126*H127</f>
        <v>19.966819917701443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1786.9420338735815</v>
      </c>
    </row>
    <row r="129" spans="1:9" ht="13" x14ac:dyDescent="0.25">
      <c r="A129" s="31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1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1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57</v>
      </c>
    </row>
    <row r="132" spans="1:9" ht="13" x14ac:dyDescent="0.25">
      <c r="A132" s="31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12.35</v>
      </c>
    </row>
    <row r="133" spans="1:9" ht="13" x14ac:dyDescent="0.25">
      <c r="A133" s="31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1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1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1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221.33783967358141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164.35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15" t="s">
        <v>16</v>
      </c>
    </row>
    <row r="148" spans="1:9" ht="13" x14ac:dyDescent="0.25">
      <c r="A148" s="31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869.75</v>
      </c>
    </row>
    <row r="149" spans="1:9" ht="13" x14ac:dyDescent="0.25">
      <c r="A149" s="31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208.42000000000002</v>
      </c>
    </row>
    <row r="150" spans="1:9" ht="13" x14ac:dyDescent="0.25">
      <c r="A150" s="31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1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631.7841942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1729.9541942000001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221.33783967358141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1900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15" t="s">
        <v>23</v>
      </c>
      <c r="I157" s="315" t="s">
        <v>22</v>
      </c>
    </row>
    <row r="158" spans="1:9" x14ac:dyDescent="0.25">
      <c r="A158" s="621" t="s">
        <v>367</v>
      </c>
      <c r="B158" s="596"/>
      <c r="C158" s="619">
        <v>1900</v>
      </c>
      <c r="D158" s="597"/>
      <c r="E158" s="18">
        <v>2</v>
      </c>
      <c r="F158" s="619">
        <v>3800</v>
      </c>
      <c r="G158" s="597"/>
      <c r="H158" s="16">
        <v>1</v>
      </c>
      <c r="I158" s="320">
        <v>3800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20">
        <v>3800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15" t="s">
        <v>16</v>
      </c>
    </row>
    <row r="163" spans="1:9" x14ac:dyDescent="0.25">
      <c r="A163" s="31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1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20">
        <v>3800</v>
      </c>
    </row>
    <row r="165" spans="1:9" x14ac:dyDescent="0.25">
      <c r="A165" s="31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2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3800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6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22800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2:I174"/>
  <sheetViews>
    <sheetView topLeftCell="A106" workbookViewId="0">
      <selection activeCell="I128" sqref="I128"/>
    </sheetView>
  </sheetViews>
  <sheetFormatPr defaultRowHeight="12.5" x14ac:dyDescent="0.25"/>
  <cols>
    <col min="9" max="9" width="22.17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21"/>
      <c r="B12" s="325"/>
      <c r="C12" s="325"/>
      <c r="D12" s="325"/>
      <c r="E12" s="325"/>
      <c r="F12" s="325"/>
      <c r="G12" s="325"/>
      <c r="H12" s="325"/>
      <c r="I12" s="32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15" t="s">
        <v>15</v>
      </c>
      <c r="B14" s="553" t="s">
        <v>171</v>
      </c>
      <c r="C14" s="553"/>
      <c r="D14" s="553"/>
      <c r="E14" s="553"/>
      <c r="F14" s="553"/>
      <c r="G14" s="553"/>
      <c r="H14" s="555">
        <v>41038</v>
      </c>
      <c r="I14" s="555"/>
    </row>
    <row r="15" spans="1:9" ht="13" x14ac:dyDescent="0.25">
      <c r="A15" s="31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361</v>
      </c>
      <c r="I15" s="556"/>
    </row>
    <row r="16" spans="1:9" ht="13" x14ac:dyDescent="0.25">
      <c r="A16" s="31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362</v>
      </c>
      <c r="I16" s="556"/>
    </row>
    <row r="17" spans="1:9" ht="13" x14ac:dyDescent="0.25">
      <c r="A17" s="315" t="s">
        <v>35</v>
      </c>
      <c r="B17" s="553" t="s">
        <v>165</v>
      </c>
      <c r="C17" s="553"/>
      <c r="D17" s="553"/>
      <c r="E17" s="553"/>
      <c r="F17" s="553"/>
      <c r="G17" s="553"/>
      <c r="H17" s="556">
        <v>6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15">
        <v>1</v>
      </c>
      <c r="B21" s="553" t="s">
        <v>162</v>
      </c>
      <c r="C21" s="553"/>
      <c r="D21" s="553"/>
      <c r="E21" s="553"/>
      <c r="F21" s="553"/>
      <c r="G21" s="553"/>
      <c r="H21" s="565" t="s">
        <v>363</v>
      </c>
      <c r="I21" s="565"/>
    </row>
    <row r="22" spans="1:9" ht="13" x14ac:dyDescent="0.25">
      <c r="A22" s="315">
        <v>2</v>
      </c>
      <c r="B22" s="553" t="s">
        <v>161</v>
      </c>
      <c r="C22" s="553"/>
      <c r="D22" s="553"/>
      <c r="E22" s="553"/>
      <c r="F22" s="553"/>
      <c r="G22" s="553"/>
      <c r="H22" s="565">
        <v>822.25</v>
      </c>
      <c r="I22" s="565"/>
    </row>
    <row r="23" spans="1:9" ht="14" x14ac:dyDescent="0.25">
      <c r="A23" s="315">
        <v>3</v>
      </c>
      <c r="B23" s="553" t="s">
        <v>160</v>
      </c>
      <c r="C23" s="553"/>
      <c r="D23" s="553"/>
      <c r="E23" s="553"/>
      <c r="F23" s="553"/>
      <c r="G23" s="553"/>
      <c r="H23" s="561" t="s">
        <v>354</v>
      </c>
      <c r="I23" s="561"/>
    </row>
    <row r="24" spans="1:9" ht="13" x14ac:dyDescent="0.25">
      <c r="A24" s="315">
        <v>4</v>
      </c>
      <c r="B24" s="553" t="s">
        <v>159</v>
      </c>
      <c r="C24" s="553"/>
      <c r="D24" s="553"/>
      <c r="E24" s="553"/>
      <c r="F24" s="553"/>
      <c r="G24" s="553"/>
      <c r="H24" s="562" t="s">
        <v>355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1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822.25</v>
      </c>
    </row>
    <row r="31" spans="1:9" ht="13" x14ac:dyDescent="0.25">
      <c r="A31" s="315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1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>
        <v>16.66</v>
      </c>
    </row>
    <row r="33" spans="1:9" ht="13" x14ac:dyDescent="0.25">
      <c r="A33" s="31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1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1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1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15" t="s">
        <v>114</v>
      </c>
      <c r="B37" s="553"/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838.91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23">
        <v>2</v>
      </c>
      <c r="B40" s="554" t="s">
        <v>142</v>
      </c>
      <c r="C40" s="554"/>
      <c r="D40" s="554"/>
      <c r="E40" s="554"/>
      <c r="F40" s="554"/>
      <c r="G40" s="554"/>
      <c r="H40" s="554"/>
      <c r="I40" s="324" t="s">
        <v>16</v>
      </c>
    </row>
    <row r="41" spans="1:9" ht="13" x14ac:dyDescent="0.25">
      <c r="A41" s="316" t="s">
        <v>15</v>
      </c>
      <c r="B41" s="573"/>
      <c r="C41" s="573"/>
      <c r="D41" s="573"/>
      <c r="E41" s="573"/>
      <c r="F41" s="573"/>
      <c r="G41" s="573"/>
      <c r="H41" s="573"/>
      <c r="I41" s="25">
        <v>69.45</v>
      </c>
    </row>
    <row r="42" spans="1:9" ht="13" x14ac:dyDescent="0.25">
      <c r="A42" s="316"/>
      <c r="B42" s="572" t="s">
        <v>140</v>
      </c>
      <c r="C42" s="572"/>
      <c r="D42" s="572"/>
      <c r="E42" s="572"/>
      <c r="F42" s="572"/>
      <c r="G42" s="572"/>
      <c r="H42" s="57">
        <v>2.7</v>
      </c>
      <c r="I42" s="28" t="s">
        <v>49</v>
      </c>
    </row>
    <row r="43" spans="1:9" ht="13" x14ac:dyDescent="0.25">
      <c r="A43" s="31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16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140.80000000000001</v>
      </c>
    </row>
    <row r="45" spans="1:9" ht="13" x14ac:dyDescent="0.25">
      <c r="A45" s="316"/>
      <c r="B45" s="572" t="s">
        <v>256</v>
      </c>
      <c r="C45" s="572"/>
      <c r="D45" s="572"/>
      <c r="E45" s="572"/>
      <c r="F45" s="572"/>
      <c r="G45" s="572"/>
      <c r="H45" s="57">
        <v>176</v>
      </c>
      <c r="I45" s="28" t="s">
        <v>49</v>
      </c>
    </row>
    <row r="46" spans="1:9" ht="13" x14ac:dyDescent="0.25">
      <c r="A46" s="31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1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1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/>
    </row>
    <row r="49" spans="1:9" ht="13" x14ac:dyDescent="0.25">
      <c r="A49" s="316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2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210.25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23">
        <v>3</v>
      </c>
      <c r="B55" s="554" t="s">
        <v>130</v>
      </c>
      <c r="C55" s="554"/>
      <c r="D55" s="554"/>
      <c r="E55" s="554"/>
      <c r="F55" s="554"/>
      <c r="G55" s="554"/>
      <c r="H55" s="554"/>
      <c r="I55" s="323" t="s">
        <v>16</v>
      </c>
    </row>
    <row r="56" spans="1:9" ht="13" x14ac:dyDescent="0.25">
      <c r="A56" s="31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1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1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1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24" t="s">
        <v>62</v>
      </c>
      <c r="I65" s="32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167.78200000000001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12.583649999999999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8.3890999999999991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1.6778199999999999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20.972750000000001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67.112799999999993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25.167299999999997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5.0334599999999998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308.71887999999996</v>
      </c>
    </row>
    <row r="75" spans="1:9" ht="13" x14ac:dyDescent="0.25">
      <c r="A75" s="32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2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23" t="s">
        <v>16</v>
      </c>
    </row>
    <row r="80" spans="1:9" ht="13" x14ac:dyDescent="0.25">
      <c r="A80" s="31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69.881202999999999</v>
      </c>
    </row>
    <row r="81" spans="1:9" ht="13" x14ac:dyDescent="0.25">
      <c r="A81" s="31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23.321697999999998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93.202900999999997</v>
      </c>
    </row>
    <row r="83" spans="1:9" ht="13" x14ac:dyDescent="0.25">
      <c r="A83" s="31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22">
        <f>ROUND(H74*I82,2)</f>
        <v>34.299999999999997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127.50290099999999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2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23" t="s">
        <v>16</v>
      </c>
    </row>
    <row r="88" spans="1:9" ht="13" x14ac:dyDescent="0.25">
      <c r="A88" s="31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0.58723700000000001</v>
      </c>
    </row>
    <row r="89" spans="1:9" ht="13" x14ac:dyDescent="0.25">
      <c r="A89" s="31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0.22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0.80723699999999998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2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23" t="s">
        <v>16</v>
      </c>
    </row>
    <row r="93" spans="1:9" ht="13" x14ac:dyDescent="0.25">
      <c r="A93" s="31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3.5234219999999996</v>
      </c>
    </row>
    <row r="94" spans="1:9" ht="13" x14ac:dyDescent="0.25">
      <c r="A94" s="31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0.25167299999999998</v>
      </c>
    </row>
    <row r="95" spans="1:9" ht="13" x14ac:dyDescent="0.25">
      <c r="A95" s="31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1.34</v>
      </c>
    </row>
    <row r="96" spans="1:9" ht="13" x14ac:dyDescent="0.25">
      <c r="A96" s="31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0.34</v>
      </c>
    </row>
    <row r="97" spans="1:9" ht="13" x14ac:dyDescent="0.25">
      <c r="A97" s="31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16.274854000000001</v>
      </c>
    </row>
    <row r="98" spans="1:9" ht="13" x14ac:dyDescent="0.25">
      <c r="A98" s="31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5.9891462720000002</v>
      </c>
    </row>
    <row r="99" spans="1:9" ht="13" x14ac:dyDescent="0.25">
      <c r="A99" s="31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26.85</v>
      </c>
    </row>
    <row r="100" spans="1:9" ht="13" x14ac:dyDescent="0.25">
      <c r="A100" s="31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6.71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61.279095271999999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1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69.881202999999999</v>
      </c>
    </row>
    <row r="105" spans="1:9" ht="13" x14ac:dyDescent="0.3">
      <c r="A105" s="31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8.3890999999999991</v>
      </c>
    </row>
    <row r="106" spans="1:9" ht="13" x14ac:dyDescent="0.3">
      <c r="A106" s="31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0.16778200000000001</v>
      </c>
    </row>
    <row r="107" spans="1:9" ht="13" x14ac:dyDescent="0.3">
      <c r="A107" s="31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0.41945499999999997</v>
      </c>
    </row>
    <row r="108" spans="1:9" ht="13" x14ac:dyDescent="0.3">
      <c r="A108" s="31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2.348948</v>
      </c>
    </row>
    <row r="109" spans="1:9" ht="13" x14ac:dyDescent="0.3">
      <c r="A109" s="31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81.206488000000007</v>
      </c>
    </row>
    <row r="111" spans="1:9" ht="13" x14ac:dyDescent="0.3">
      <c r="A111" s="31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29.88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111.086488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2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23" t="s">
        <v>16</v>
      </c>
    </row>
    <row r="115" spans="1:9" ht="13" x14ac:dyDescent="0.25">
      <c r="A115" s="31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308.71887999999996</v>
      </c>
    </row>
    <row r="116" spans="1:9" ht="13" x14ac:dyDescent="0.25">
      <c r="A116" s="31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127.50290099999999</v>
      </c>
    </row>
    <row r="117" spans="1:9" ht="13" x14ac:dyDescent="0.25">
      <c r="A117" s="31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0.80723699999999998</v>
      </c>
    </row>
    <row r="118" spans="1:9" ht="13" x14ac:dyDescent="0.25">
      <c r="A118" s="31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61.279095271999999</v>
      </c>
    </row>
    <row r="119" spans="1:9" ht="13" x14ac:dyDescent="0.25">
      <c r="A119" s="31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111.086488</v>
      </c>
    </row>
    <row r="120" spans="1:9" ht="13" x14ac:dyDescent="0.25">
      <c r="A120" s="31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609.39460127199993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23">
        <v>5</v>
      </c>
      <c r="B123" s="581" t="s">
        <v>63</v>
      </c>
      <c r="C123" s="581"/>
      <c r="D123" s="581"/>
      <c r="E123" s="581"/>
      <c r="F123" s="581"/>
      <c r="G123" s="581"/>
      <c r="H123" s="32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1678.5546012719997</v>
      </c>
    </row>
    <row r="125" spans="1:9" ht="13" x14ac:dyDescent="0.25">
      <c r="A125" s="316" t="s">
        <v>15</v>
      </c>
      <c r="B125" s="574" t="s">
        <v>60</v>
      </c>
      <c r="C125" s="622"/>
      <c r="D125" s="622"/>
      <c r="E125" s="622"/>
      <c r="F125" s="622"/>
      <c r="G125" s="623"/>
      <c r="H125" s="32">
        <v>2.2100000000000002E-2</v>
      </c>
      <c r="I125" s="25">
        <f>I124*H125</f>
        <v>37.096056688111197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1715.6506579601109</v>
      </c>
    </row>
    <row r="127" spans="1:9" ht="13" x14ac:dyDescent="0.25">
      <c r="A127" s="316" t="s">
        <v>13</v>
      </c>
      <c r="B127" s="574" t="s">
        <v>58</v>
      </c>
      <c r="C127" s="622"/>
      <c r="D127" s="622"/>
      <c r="E127" s="622"/>
      <c r="F127" s="622"/>
      <c r="G127" s="623"/>
      <c r="H127" s="32">
        <v>1.2200000000000001E-2</v>
      </c>
      <c r="I127" s="25">
        <f>I126*H127</f>
        <v>20.930938027113356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1736.5815959872243</v>
      </c>
    </row>
    <row r="129" spans="1:9" ht="13" x14ac:dyDescent="0.25">
      <c r="A129" s="31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1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1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57</v>
      </c>
    </row>
    <row r="132" spans="1:9" ht="13" x14ac:dyDescent="0.25">
      <c r="A132" s="31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12.35</v>
      </c>
    </row>
    <row r="133" spans="1:9" ht="13" x14ac:dyDescent="0.25">
      <c r="A133" s="31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1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1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1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222.37699471522455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164.35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15" t="s">
        <v>16</v>
      </c>
    </row>
    <row r="148" spans="1:9" ht="13" x14ac:dyDescent="0.25">
      <c r="A148" s="31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838.91</v>
      </c>
    </row>
    <row r="149" spans="1:9" ht="13" x14ac:dyDescent="0.25">
      <c r="A149" s="31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210.25</v>
      </c>
    </row>
    <row r="150" spans="1:9" ht="13" x14ac:dyDescent="0.25">
      <c r="A150" s="31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1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609.39460127199993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1678.5546012719997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222.37699471522455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1900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15" t="s">
        <v>23</v>
      </c>
      <c r="I157" s="315" t="s">
        <v>22</v>
      </c>
    </row>
    <row r="158" spans="1:9" x14ac:dyDescent="0.25">
      <c r="A158" s="621" t="s">
        <v>364</v>
      </c>
      <c r="B158" s="596"/>
      <c r="C158" s="619">
        <v>1900</v>
      </c>
      <c r="D158" s="597"/>
      <c r="E158" s="18">
        <v>1</v>
      </c>
      <c r="F158" s="619">
        <v>1900</v>
      </c>
      <c r="G158" s="597"/>
      <c r="H158" s="16">
        <v>1</v>
      </c>
      <c r="I158" s="320">
        <v>1900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20">
        <v>1900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15" t="s">
        <v>16</v>
      </c>
    </row>
    <row r="163" spans="1:9" x14ac:dyDescent="0.25">
      <c r="A163" s="31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1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20">
        <v>1900</v>
      </c>
    </row>
    <row r="165" spans="1:9" x14ac:dyDescent="0.25">
      <c r="A165" s="31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2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1900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6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11400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2:I174"/>
  <sheetViews>
    <sheetView topLeftCell="A125" workbookViewId="0">
      <selection activeCell="I127" sqref="I127"/>
    </sheetView>
  </sheetViews>
  <sheetFormatPr defaultRowHeight="12.5" x14ac:dyDescent="0.25"/>
  <cols>
    <col min="9" max="9" width="36.17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21"/>
      <c r="B12" s="325"/>
      <c r="C12" s="325"/>
      <c r="D12" s="325"/>
      <c r="E12" s="325"/>
      <c r="F12" s="325"/>
      <c r="G12" s="325"/>
      <c r="H12" s="325"/>
      <c r="I12" s="32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15" t="s">
        <v>15</v>
      </c>
      <c r="B14" s="553" t="s">
        <v>171</v>
      </c>
      <c r="C14" s="553"/>
      <c r="D14" s="553"/>
      <c r="E14" s="553"/>
      <c r="F14" s="553"/>
      <c r="G14" s="553"/>
      <c r="H14" s="555">
        <v>41038</v>
      </c>
      <c r="I14" s="555"/>
    </row>
    <row r="15" spans="1:9" ht="13" x14ac:dyDescent="0.25">
      <c r="A15" s="31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361</v>
      </c>
      <c r="I15" s="556"/>
    </row>
    <row r="16" spans="1:9" ht="13" x14ac:dyDescent="0.25">
      <c r="A16" s="31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362</v>
      </c>
      <c r="I16" s="556"/>
    </row>
    <row r="17" spans="1:9" ht="13" x14ac:dyDescent="0.25">
      <c r="A17" s="315" t="s">
        <v>35</v>
      </c>
      <c r="B17" s="553" t="s">
        <v>165</v>
      </c>
      <c r="C17" s="553"/>
      <c r="D17" s="553"/>
      <c r="E17" s="553"/>
      <c r="F17" s="553"/>
      <c r="G17" s="553"/>
      <c r="H17" s="556">
        <v>6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15">
        <v>1</v>
      </c>
      <c r="B21" s="553" t="s">
        <v>162</v>
      </c>
      <c r="C21" s="553"/>
      <c r="D21" s="553"/>
      <c r="E21" s="553"/>
      <c r="F21" s="553"/>
      <c r="G21" s="553"/>
      <c r="H21" s="565" t="s">
        <v>368</v>
      </c>
      <c r="I21" s="565"/>
    </row>
    <row r="22" spans="1:9" ht="13" x14ac:dyDescent="0.25">
      <c r="A22" s="315">
        <v>2</v>
      </c>
      <c r="B22" s="553" t="s">
        <v>161</v>
      </c>
      <c r="C22" s="553"/>
      <c r="D22" s="553"/>
      <c r="E22" s="553"/>
      <c r="F22" s="553"/>
      <c r="G22" s="553"/>
      <c r="H22" s="565">
        <v>1759.66</v>
      </c>
      <c r="I22" s="565"/>
    </row>
    <row r="23" spans="1:9" ht="14" x14ac:dyDescent="0.25">
      <c r="A23" s="315">
        <v>3</v>
      </c>
      <c r="B23" s="553" t="s">
        <v>160</v>
      </c>
      <c r="C23" s="553"/>
      <c r="D23" s="553"/>
      <c r="E23" s="553"/>
      <c r="F23" s="553"/>
      <c r="G23" s="553"/>
      <c r="H23" s="561" t="s">
        <v>368</v>
      </c>
      <c r="I23" s="561"/>
    </row>
    <row r="24" spans="1:9" ht="13" x14ac:dyDescent="0.25">
      <c r="A24" s="315">
        <v>4</v>
      </c>
      <c r="B24" s="553" t="s">
        <v>159</v>
      </c>
      <c r="C24" s="553"/>
      <c r="D24" s="553"/>
      <c r="E24" s="553"/>
      <c r="F24" s="553"/>
      <c r="G24" s="553"/>
      <c r="H24" s="562" t="s">
        <v>366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1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1759.66</v>
      </c>
    </row>
    <row r="31" spans="1:9" ht="13" x14ac:dyDescent="0.25">
      <c r="A31" s="315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1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>
        <v>34.36</v>
      </c>
    </row>
    <row r="33" spans="1:9" ht="13" x14ac:dyDescent="0.25">
      <c r="A33" s="31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1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1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1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15" t="s">
        <v>114</v>
      </c>
      <c r="B37" s="553"/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1794.02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23">
        <v>2</v>
      </c>
      <c r="B40" s="554" t="s">
        <v>142</v>
      </c>
      <c r="C40" s="554"/>
      <c r="D40" s="554"/>
      <c r="E40" s="554"/>
      <c r="F40" s="554"/>
      <c r="G40" s="554"/>
      <c r="H40" s="554"/>
      <c r="I40" s="324" t="s">
        <v>16</v>
      </c>
    </row>
    <row r="41" spans="1:9" ht="13" x14ac:dyDescent="0.25">
      <c r="A41" s="316" t="s">
        <v>15</v>
      </c>
      <c r="B41" s="573"/>
      <c r="C41" s="573"/>
      <c r="D41" s="573"/>
      <c r="E41" s="573"/>
      <c r="F41" s="573"/>
      <c r="G41" s="573"/>
      <c r="H41" s="573"/>
      <c r="I41" s="25">
        <v>13.23</v>
      </c>
    </row>
    <row r="42" spans="1:9" ht="13" x14ac:dyDescent="0.25">
      <c r="A42" s="316"/>
      <c r="B42" s="572" t="s">
        <v>140</v>
      </c>
      <c r="C42" s="572"/>
      <c r="D42" s="572"/>
      <c r="E42" s="572"/>
      <c r="F42" s="572"/>
      <c r="G42" s="572"/>
      <c r="H42" s="57">
        <v>2.7</v>
      </c>
      <c r="I42" s="28" t="s">
        <v>49</v>
      </c>
    </row>
    <row r="43" spans="1:9" ht="13" x14ac:dyDescent="0.25">
      <c r="A43" s="31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16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140.80000000000001</v>
      </c>
    </row>
    <row r="45" spans="1:9" ht="13" x14ac:dyDescent="0.25">
      <c r="A45" s="316"/>
      <c r="B45" s="572" t="s">
        <v>256</v>
      </c>
      <c r="C45" s="572"/>
      <c r="D45" s="572"/>
      <c r="E45" s="572"/>
      <c r="F45" s="572"/>
      <c r="G45" s="572"/>
      <c r="H45" s="57">
        <v>176</v>
      </c>
      <c r="I45" s="28" t="s">
        <v>49</v>
      </c>
    </row>
    <row r="46" spans="1:9" ht="13" x14ac:dyDescent="0.25">
      <c r="A46" s="31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1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1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/>
    </row>
    <row r="49" spans="1:9" ht="13" x14ac:dyDescent="0.25">
      <c r="A49" s="316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2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154.03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23">
        <v>3</v>
      </c>
      <c r="B55" s="554" t="s">
        <v>130</v>
      </c>
      <c r="C55" s="554"/>
      <c r="D55" s="554"/>
      <c r="E55" s="554"/>
      <c r="F55" s="554"/>
      <c r="G55" s="554"/>
      <c r="H55" s="554"/>
      <c r="I55" s="323" t="s">
        <v>16</v>
      </c>
    </row>
    <row r="56" spans="1:9" ht="13" x14ac:dyDescent="0.25">
      <c r="A56" s="31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1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1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1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24" t="s">
        <v>62</v>
      </c>
      <c r="I65" s="32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358.80400000000003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26.910299999999999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17.940200000000001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3.5880399999999999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44.850500000000004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143.52160000000001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53.820599999999999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10.76412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660.19936000000007</v>
      </c>
    </row>
    <row r="75" spans="1:9" ht="13" x14ac:dyDescent="0.25">
      <c r="A75" s="32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2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23" t="s">
        <v>16</v>
      </c>
    </row>
    <row r="80" spans="1:9" ht="13" x14ac:dyDescent="0.25">
      <c r="A80" s="31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149.441866</v>
      </c>
    </row>
    <row r="81" spans="1:9" ht="13" x14ac:dyDescent="0.25">
      <c r="A81" s="31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49.873755999999993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199.31562199999999</v>
      </c>
    </row>
    <row r="83" spans="1:9" ht="13" x14ac:dyDescent="0.25">
      <c r="A83" s="31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22">
        <f>ROUND(H74*I82,2)</f>
        <v>73.349999999999994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272.66562199999998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2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23" t="s">
        <v>16</v>
      </c>
    </row>
    <row r="88" spans="1:9" ht="13" x14ac:dyDescent="0.25">
      <c r="A88" s="31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1.2558140000000002</v>
      </c>
    </row>
    <row r="89" spans="1:9" ht="13" x14ac:dyDescent="0.25">
      <c r="A89" s="31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0.46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1.7158140000000002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2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23" t="s">
        <v>16</v>
      </c>
    </row>
    <row r="93" spans="1:9" ht="13" x14ac:dyDescent="0.25">
      <c r="A93" s="31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7.534883999999999</v>
      </c>
    </row>
    <row r="94" spans="1:9" ht="13" x14ac:dyDescent="0.25">
      <c r="A94" s="31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0.53820599999999996</v>
      </c>
    </row>
    <row r="95" spans="1:9" ht="13" x14ac:dyDescent="0.25">
      <c r="A95" s="31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2.87</v>
      </c>
    </row>
    <row r="96" spans="1:9" ht="13" x14ac:dyDescent="0.25">
      <c r="A96" s="31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0.72</v>
      </c>
    </row>
    <row r="97" spans="1:9" ht="13" x14ac:dyDescent="0.25">
      <c r="A97" s="31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34.803988000000004</v>
      </c>
    </row>
    <row r="98" spans="1:9" ht="13" x14ac:dyDescent="0.25">
      <c r="A98" s="31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12.807867584000002</v>
      </c>
    </row>
    <row r="99" spans="1:9" ht="13" x14ac:dyDescent="0.25">
      <c r="A99" s="31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57.41</v>
      </c>
    </row>
    <row r="100" spans="1:9" ht="13" x14ac:dyDescent="0.25">
      <c r="A100" s="31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14.35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131.03494558399998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1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149.441866</v>
      </c>
    </row>
    <row r="105" spans="1:9" ht="13" x14ac:dyDescent="0.3">
      <c r="A105" s="31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17.940200000000001</v>
      </c>
    </row>
    <row r="106" spans="1:9" ht="13" x14ac:dyDescent="0.3">
      <c r="A106" s="31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0.35880400000000001</v>
      </c>
    </row>
    <row r="107" spans="1:9" ht="13" x14ac:dyDescent="0.3">
      <c r="A107" s="31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0.89700999999999997</v>
      </c>
    </row>
    <row r="108" spans="1:9" ht="13" x14ac:dyDescent="0.3">
      <c r="A108" s="31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5.0232560000000008</v>
      </c>
    </row>
    <row r="109" spans="1:9" ht="13" x14ac:dyDescent="0.3">
      <c r="A109" s="31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173.661136</v>
      </c>
    </row>
    <row r="111" spans="1:9" ht="13" x14ac:dyDescent="0.3">
      <c r="A111" s="31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63.91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237.571136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2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23" t="s">
        <v>16</v>
      </c>
    </row>
    <row r="115" spans="1:9" ht="13" x14ac:dyDescent="0.25">
      <c r="A115" s="31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660.19936000000007</v>
      </c>
    </row>
    <row r="116" spans="1:9" ht="13" x14ac:dyDescent="0.25">
      <c r="A116" s="31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272.66562199999998</v>
      </c>
    </row>
    <row r="117" spans="1:9" ht="13" x14ac:dyDescent="0.25">
      <c r="A117" s="31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1.7158140000000002</v>
      </c>
    </row>
    <row r="118" spans="1:9" ht="13" x14ac:dyDescent="0.25">
      <c r="A118" s="31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131.03494558399998</v>
      </c>
    </row>
    <row r="119" spans="1:9" ht="13" x14ac:dyDescent="0.25">
      <c r="A119" s="31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237.571136</v>
      </c>
    </row>
    <row r="120" spans="1:9" ht="13" x14ac:dyDescent="0.25">
      <c r="A120" s="31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1303.1868775840001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23">
        <v>5</v>
      </c>
      <c r="B123" s="581" t="s">
        <v>63</v>
      </c>
      <c r="C123" s="581"/>
      <c r="D123" s="581"/>
      <c r="E123" s="581"/>
      <c r="F123" s="581"/>
      <c r="G123" s="581"/>
      <c r="H123" s="32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3271.236877584</v>
      </c>
    </row>
    <row r="125" spans="1:9" ht="13" x14ac:dyDescent="0.25">
      <c r="A125" s="316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0.01</v>
      </c>
      <c r="I125" s="25">
        <f>I124*H125</f>
        <v>32.712368775839998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3303.9492463598399</v>
      </c>
    </row>
    <row r="127" spans="1:9" ht="13" x14ac:dyDescent="0.25">
      <c r="A127" s="316" t="s">
        <v>13</v>
      </c>
      <c r="B127" s="574" t="s">
        <v>58</v>
      </c>
      <c r="C127" s="622"/>
      <c r="D127" s="622"/>
      <c r="E127" s="622"/>
      <c r="F127" s="622"/>
      <c r="G127" s="623"/>
      <c r="H127" s="328">
        <v>9.1800000000000007E-3</v>
      </c>
      <c r="I127" s="25">
        <f>I126*H127</f>
        <v>30.330254081583334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/>
      <c r="I128" s="23">
        <f>SUM(I38+I50+I60+I121+I125+I127)</f>
        <v>3334.2795004414234</v>
      </c>
    </row>
    <row r="129" spans="1:9" ht="13" x14ac:dyDescent="0.25">
      <c r="A129" s="31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1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1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109.5</v>
      </c>
    </row>
    <row r="132" spans="1:9" ht="13" x14ac:dyDescent="0.25">
      <c r="A132" s="31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23.724999999999998</v>
      </c>
    </row>
    <row r="133" spans="1:9" ht="13" x14ac:dyDescent="0.25">
      <c r="A133" s="31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1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1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1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182.5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378.76762285742336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315.72500000000002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15" t="s">
        <v>16</v>
      </c>
    </row>
    <row r="148" spans="1:9" ht="13" x14ac:dyDescent="0.25">
      <c r="A148" s="31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1794.02</v>
      </c>
    </row>
    <row r="149" spans="1:9" ht="13" x14ac:dyDescent="0.25">
      <c r="A149" s="31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154.03</v>
      </c>
    </row>
    <row r="150" spans="1:9" ht="13" x14ac:dyDescent="0.25">
      <c r="A150" s="31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1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1303.1868775840001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3271.236877584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378.76762285742336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3650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15" t="s">
        <v>23</v>
      </c>
      <c r="I157" s="315" t="s">
        <v>22</v>
      </c>
    </row>
    <row r="158" spans="1:9" x14ac:dyDescent="0.25">
      <c r="A158" s="621" t="s">
        <v>364</v>
      </c>
      <c r="B158" s="596"/>
      <c r="C158" s="619">
        <v>1900</v>
      </c>
      <c r="D158" s="597"/>
      <c r="E158" s="18">
        <v>1</v>
      </c>
      <c r="F158" s="619">
        <v>1900</v>
      </c>
      <c r="G158" s="597"/>
      <c r="H158" s="16">
        <v>1</v>
      </c>
      <c r="I158" s="320">
        <v>1900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20">
        <v>1900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15" t="s">
        <v>16</v>
      </c>
    </row>
    <row r="163" spans="1:9" x14ac:dyDescent="0.25">
      <c r="A163" s="31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1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20">
        <v>1900</v>
      </c>
    </row>
    <row r="165" spans="1:9" x14ac:dyDescent="0.25">
      <c r="A165" s="31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2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1900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6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11400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I174"/>
  <sheetViews>
    <sheetView workbookViewId="0">
      <selection sqref="A1:I178"/>
    </sheetView>
  </sheetViews>
  <sheetFormatPr defaultRowHeight="12.5" x14ac:dyDescent="0.25"/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36"/>
      <c r="B12" s="340"/>
      <c r="C12" s="340"/>
      <c r="D12" s="340"/>
      <c r="E12" s="340"/>
      <c r="F12" s="340"/>
      <c r="G12" s="340"/>
      <c r="H12" s="340"/>
      <c r="I12" s="340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30" t="s">
        <v>15</v>
      </c>
      <c r="B14" s="553" t="s">
        <v>171</v>
      </c>
      <c r="C14" s="553"/>
      <c r="D14" s="553"/>
      <c r="E14" s="553"/>
      <c r="F14" s="553"/>
      <c r="G14" s="553"/>
      <c r="H14" s="555" t="s">
        <v>351</v>
      </c>
      <c r="I14" s="555"/>
    </row>
    <row r="15" spans="1:9" ht="13" x14ac:dyDescent="0.25">
      <c r="A15" s="330" t="s">
        <v>13</v>
      </c>
      <c r="B15" s="553" t="s">
        <v>169</v>
      </c>
      <c r="C15" s="553"/>
      <c r="D15" s="553"/>
      <c r="E15" s="553"/>
      <c r="F15" s="553"/>
      <c r="G15" s="553"/>
      <c r="H15" s="556" t="s">
        <v>372</v>
      </c>
      <c r="I15" s="556"/>
    </row>
    <row r="16" spans="1:9" ht="13" x14ac:dyDescent="0.25">
      <c r="A16" s="330" t="s">
        <v>12</v>
      </c>
      <c r="B16" s="553" t="s">
        <v>167</v>
      </c>
      <c r="C16" s="553"/>
      <c r="D16" s="553"/>
      <c r="E16" s="553"/>
      <c r="F16" s="553"/>
      <c r="G16" s="553"/>
      <c r="H16" s="556" t="s">
        <v>373</v>
      </c>
      <c r="I16" s="556"/>
    </row>
    <row r="17" spans="1:9" ht="13" x14ac:dyDescent="0.25">
      <c r="A17" s="330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30">
        <v>1</v>
      </c>
      <c r="B21" s="553" t="s">
        <v>162</v>
      </c>
      <c r="C21" s="553"/>
      <c r="D21" s="553"/>
      <c r="E21" s="553"/>
      <c r="F21" s="553"/>
      <c r="G21" s="553"/>
      <c r="H21" s="565" t="s">
        <v>241</v>
      </c>
      <c r="I21" s="565"/>
    </row>
    <row r="22" spans="1:9" ht="13" x14ac:dyDescent="0.25">
      <c r="A22" s="330">
        <v>2</v>
      </c>
      <c r="B22" s="553" t="s">
        <v>161</v>
      </c>
      <c r="C22" s="553"/>
      <c r="D22" s="553"/>
      <c r="E22" s="553"/>
      <c r="F22" s="553"/>
      <c r="G22" s="553"/>
      <c r="H22" s="565">
        <v>641</v>
      </c>
      <c r="I22" s="565"/>
    </row>
    <row r="23" spans="1:9" ht="14" x14ac:dyDescent="0.25">
      <c r="A23" s="330">
        <v>3</v>
      </c>
      <c r="B23" s="553" t="s">
        <v>160</v>
      </c>
      <c r="C23" s="553"/>
      <c r="D23" s="553"/>
      <c r="E23" s="553"/>
      <c r="F23" s="553"/>
      <c r="G23" s="553"/>
      <c r="H23" s="561" t="s">
        <v>241</v>
      </c>
      <c r="I23" s="561"/>
    </row>
    <row r="24" spans="1:9" ht="13" x14ac:dyDescent="0.25">
      <c r="A24" s="330">
        <v>4</v>
      </c>
      <c r="B24" s="553" t="s">
        <v>159</v>
      </c>
      <c r="C24" s="553"/>
      <c r="D24" s="553"/>
      <c r="E24" s="553"/>
      <c r="F24" s="553"/>
      <c r="G24" s="553"/>
      <c r="H24" s="562" t="s">
        <v>374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28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30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641</v>
      </c>
    </row>
    <row r="31" spans="1:9" ht="13" x14ac:dyDescent="0.25">
      <c r="A31" s="330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30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330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30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30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30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30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641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28" x14ac:dyDescent="0.25">
      <c r="A40" s="338">
        <v>2</v>
      </c>
      <c r="B40" s="554" t="s">
        <v>142</v>
      </c>
      <c r="C40" s="554"/>
      <c r="D40" s="554"/>
      <c r="E40" s="554"/>
      <c r="F40" s="554"/>
      <c r="G40" s="554"/>
      <c r="H40" s="554"/>
      <c r="I40" s="339" t="s">
        <v>16</v>
      </c>
    </row>
    <row r="41" spans="1:9" ht="13" x14ac:dyDescent="0.25">
      <c r="A41" s="331" t="s">
        <v>15</v>
      </c>
      <c r="B41" s="573"/>
      <c r="C41" s="573"/>
      <c r="D41" s="573"/>
      <c r="E41" s="573"/>
      <c r="F41" s="573"/>
      <c r="G41" s="573"/>
      <c r="H41" s="573"/>
      <c r="I41" s="25">
        <v>71.540000000000006</v>
      </c>
    </row>
    <row r="42" spans="1:9" ht="13" x14ac:dyDescent="0.25">
      <c r="A42" s="331"/>
      <c r="B42" s="572" t="s">
        <v>140</v>
      </c>
      <c r="C42" s="572"/>
      <c r="D42" s="572"/>
      <c r="E42" s="572"/>
      <c r="F42" s="572"/>
      <c r="G42" s="572"/>
      <c r="H42" s="57">
        <v>2.5</v>
      </c>
      <c r="I42" s="28" t="s">
        <v>49</v>
      </c>
    </row>
    <row r="43" spans="1:9" ht="13" x14ac:dyDescent="0.25">
      <c r="A43" s="331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31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182</v>
      </c>
    </row>
    <row r="45" spans="1:9" ht="13" x14ac:dyDescent="0.25">
      <c r="A45" s="331"/>
      <c r="B45" s="572" t="s">
        <v>256</v>
      </c>
      <c r="C45" s="572"/>
      <c r="D45" s="572"/>
      <c r="E45" s="572"/>
      <c r="F45" s="572"/>
      <c r="G45" s="572"/>
      <c r="H45" s="57"/>
      <c r="I45" s="28" t="s">
        <v>49</v>
      </c>
    </row>
    <row r="46" spans="1:9" ht="13" x14ac:dyDescent="0.25">
      <c r="A46" s="331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31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>
        <v>2.11</v>
      </c>
    </row>
    <row r="48" spans="1:9" ht="13" x14ac:dyDescent="0.25">
      <c r="A48" s="331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3</v>
      </c>
    </row>
    <row r="49" spans="1:9" ht="13" x14ac:dyDescent="0.25">
      <c r="A49" s="331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42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258.65000000000003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38">
        <v>3</v>
      </c>
      <c r="B55" s="554" t="s">
        <v>130</v>
      </c>
      <c r="C55" s="554"/>
      <c r="D55" s="554"/>
      <c r="E55" s="554"/>
      <c r="F55" s="554"/>
      <c r="G55" s="554"/>
      <c r="H55" s="554"/>
      <c r="I55" s="338" t="s">
        <v>16</v>
      </c>
    </row>
    <row r="56" spans="1:9" ht="13" x14ac:dyDescent="0.25">
      <c r="A56" s="331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31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31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31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28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39" t="s">
        <v>62</v>
      </c>
      <c r="I65" s="339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128.20000000000002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9.6150000000000002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6.41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1.282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16.025000000000002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51.28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19.23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3.8460000000000001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235.88800000000003</v>
      </c>
    </row>
    <row r="75" spans="1:9" ht="13" x14ac:dyDescent="0.25">
      <c r="A75" s="341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38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38" t="s">
        <v>16</v>
      </c>
    </row>
    <row r="80" spans="1:9" ht="13" x14ac:dyDescent="0.25">
      <c r="A80" s="331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53.395299999999999</v>
      </c>
    </row>
    <row r="81" spans="1:9" ht="13" x14ac:dyDescent="0.25">
      <c r="A81" s="331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17.819799999999997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71.215099999999993</v>
      </c>
    </row>
    <row r="83" spans="1:9" ht="13" x14ac:dyDescent="0.25">
      <c r="A83" s="331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37">
        <f>ROUND(H74*I82,2)</f>
        <v>26.21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97.425099999999986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38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38" t="s">
        <v>16</v>
      </c>
    </row>
    <row r="88" spans="1:9" ht="13" x14ac:dyDescent="0.25">
      <c r="A88" s="331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0.44870000000000004</v>
      </c>
    </row>
    <row r="89" spans="1:9" ht="13" x14ac:dyDescent="0.25">
      <c r="A89" s="331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0.61870000000000003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38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38" t="s">
        <v>16</v>
      </c>
    </row>
    <row r="93" spans="1:9" ht="13" x14ac:dyDescent="0.25">
      <c r="A93" s="331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2.6921999999999997</v>
      </c>
    </row>
    <row r="94" spans="1:9" ht="13" x14ac:dyDescent="0.25">
      <c r="A94" s="331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0.19229999999999997</v>
      </c>
    </row>
    <row r="95" spans="1:9" ht="13" x14ac:dyDescent="0.25">
      <c r="A95" s="331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1.03</v>
      </c>
    </row>
    <row r="96" spans="1:9" ht="13" x14ac:dyDescent="0.25">
      <c r="A96" s="331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0.26</v>
      </c>
    </row>
    <row r="97" spans="1:9" ht="13" x14ac:dyDescent="0.25">
      <c r="A97" s="331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12.4354</v>
      </c>
    </row>
    <row r="98" spans="1:9" ht="13" x14ac:dyDescent="0.25">
      <c r="A98" s="331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4.5762271999999999</v>
      </c>
    </row>
    <row r="99" spans="1:9" ht="13" x14ac:dyDescent="0.25">
      <c r="A99" s="331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20.51</v>
      </c>
    </row>
    <row r="100" spans="1:9" ht="13" x14ac:dyDescent="0.25">
      <c r="A100" s="331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5.13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46.826127200000009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29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53.395299999999999</v>
      </c>
    </row>
    <row r="105" spans="1:9" ht="13" x14ac:dyDescent="0.3">
      <c r="A105" s="329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6.41</v>
      </c>
    </row>
    <row r="106" spans="1:9" ht="13" x14ac:dyDescent="0.3">
      <c r="A106" s="329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0.12820000000000001</v>
      </c>
    </row>
    <row r="107" spans="1:9" ht="13" x14ac:dyDescent="0.3">
      <c r="A107" s="329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0.32050000000000001</v>
      </c>
    </row>
    <row r="108" spans="1:9" ht="13" x14ac:dyDescent="0.3">
      <c r="A108" s="329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1.7948000000000002</v>
      </c>
    </row>
    <row r="109" spans="1:9" ht="13" x14ac:dyDescent="0.3">
      <c r="A109" s="329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62.048800000000007</v>
      </c>
    </row>
    <row r="111" spans="1:9" ht="13" x14ac:dyDescent="0.3">
      <c r="A111" s="332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22.83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84.878800000000012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38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38" t="s">
        <v>16</v>
      </c>
    </row>
    <row r="115" spans="1:9" ht="13" x14ac:dyDescent="0.25">
      <c r="A115" s="331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235.88800000000003</v>
      </c>
    </row>
    <row r="116" spans="1:9" ht="13" x14ac:dyDescent="0.25">
      <c r="A116" s="331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97.425099999999986</v>
      </c>
    </row>
    <row r="117" spans="1:9" ht="13" x14ac:dyDescent="0.25">
      <c r="A117" s="331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0.61870000000000003</v>
      </c>
    </row>
    <row r="118" spans="1:9" ht="13" x14ac:dyDescent="0.25">
      <c r="A118" s="331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46.826127200000009</v>
      </c>
    </row>
    <row r="119" spans="1:9" ht="13" x14ac:dyDescent="0.25">
      <c r="A119" s="331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84.878800000000012</v>
      </c>
    </row>
    <row r="120" spans="1:9" ht="13" x14ac:dyDescent="0.25">
      <c r="A120" s="331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465.63672720000005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38">
        <v>5</v>
      </c>
      <c r="B123" s="581" t="s">
        <v>63</v>
      </c>
      <c r="C123" s="581"/>
      <c r="D123" s="581"/>
      <c r="E123" s="581"/>
      <c r="F123" s="581"/>
      <c r="G123" s="581"/>
      <c r="H123" s="338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1385.2867272000001</v>
      </c>
    </row>
    <row r="125" spans="1:9" ht="13" x14ac:dyDescent="0.25">
      <c r="A125" s="331" t="s">
        <v>15</v>
      </c>
      <c r="B125" s="574" t="s">
        <v>60</v>
      </c>
      <c r="C125" s="622"/>
      <c r="D125" s="622"/>
      <c r="E125" s="622"/>
      <c r="F125" s="622"/>
      <c r="G125" s="623"/>
      <c r="H125" s="32">
        <v>1.84E-2</v>
      </c>
      <c r="I125" s="25">
        <f>I124*H125</f>
        <v>25.48927578048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1410.7760029804801</v>
      </c>
    </row>
    <row r="127" spans="1:9" ht="13" x14ac:dyDescent="0.25">
      <c r="A127" s="331" t="s">
        <v>13</v>
      </c>
      <c r="B127" s="574" t="s">
        <v>58</v>
      </c>
      <c r="C127" s="622"/>
      <c r="D127" s="622"/>
      <c r="E127" s="622"/>
      <c r="F127" s="622"/>
      <c r="G127" s="623"/>
      <c r="H127" s="32">
        <v>1.5800000000000002E-2</v>
      </c>
      <c r="I127" s="25">
        <f>I126*H127</f>
        <v>22.290260847091588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1433.0662638275717</v>
      </c>
    </row>
    <row r="129" spans="1:9" ht="13" x14ac:dyDescent="0.25">
      <c r="A129" s="331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31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31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31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31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31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31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31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207.80453662757159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26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30" t="s">
        <v>16</v>
      </c>
    </row>
    <row r="148" spans="1:9" ht="13" x14ac:dyDescent="0.25">
      <c r="A148" s="334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641</v>
      </c>
    </row>
    <row r="149" spans="1:9" ht="13" x14ac:dyDescent="0.25">
      <c r="A149" s="334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258.65000000000003</v>
      </c>
    </row>
    <row r="150" spans="1:9" ht="13" x14ac:dyDescent="0.25">
      <c r="A150" s="334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34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465.63672720000005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1385.2867272000001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207.80453662757159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30" t="s">
        <v>23</v>
      </c>
      <c r="I157" s="330" t="s">
        <v>22</v>
      </c>
    </row>
    <row r="158" spans="1:9" x14ac:dyDescent="0.25">
      <c r="A158" s="621" t="s">
        <v>358</v>
      </c>
      <c r="B158" s="596"/>
      <c r="C158" s="619">
        <v>1850</v>
      </c>
      <c r="D158" s="597"/>
      <c r="E158" s="18">
        <v>2</v>
      </c>
      <c r="F158" s="619">
        <v>3700</v>
      </c>
      <c r="G158" s="597"/>
      <c r="H158" s="16">
        <v>2</v>
      </c>
      <c r="I158" s="335">
        <v>3700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35">
        <v>3700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26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30" t="s">
        <v>16</v>
      </c>
    </row>
    <row r="163" spans="1:9" x14ac:dyDescent="0.25">
      <c r="A163" s="333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33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35">
        <v>3700</v>
      </c>
    </row>
    <row r="165" spans="1:9" x14ac:dyDescent="0.25">
      <c r="A165" s="333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35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3700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44400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2:M174"/>
  <sheetViews>
    <sheetView topLeftCell="A139" workbookViewId="0">
      <selection activeCell="L14" sqref="L14"/>
    </sheetView>
  </sheetViews>
  <sheetFormatPr defaultRowHeight="12.5" x14ac:dyDescent="0.25"/>
  <cols>
    <col min="8" max="8" width="10" bestFit="1" customWidth="1"/>
    <col min="9" max="9" width="36.7265625" customWidth="1"/>
  </cols>
  <sheetData>
    <row r="2" spans="1:13" ht="13" thickBot="1" x14ac:dyDescent="0.3"/>
    <row r="3" spans="1:13" ht="13" x14ac:dyDescent="0.3">
      <c r="A3" s="147" t="s">
        <v>224</v>
      </c>
      <c r="B3" s="148"/>
      <c r="C3" s="148"/>
      <c r="D3" s="149"/>
    </row>
    <row r="4" spans="1:13" ht="13" x14ac:dyDescent="0.3">
      <c r="A4" s="150" t="s">
        <v>221</v>
      </c>
      <c r="B4" s="146"/>
      <c r="C4" s="146"/>
      <c r="D4" s="151"/>
    </row>
    <row r="5" spans="1:13" ht="13" x14ac:dyDescent="0.3">
      <c r="A5" s="150" t="s">
        <v>222</v>
      </c>
      <c r="B5" s="146"/>
      <c r="C5" s="146"/>
      <c r="D5" s="151"/>
    </row>
    <row r="6" spans="1:13" ht="13.5" thickBot="1" x14ac:dyDescent="0.35">
      <c r="A6" s="152" t="s">
        <v>223</v>
      </c>
      <c r="B6" s="153"/>
      <c r="C6" s="153"/>
      <c r="D6" s="154"/>
    </row>
    <row r="7" spans="1:13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13" ht="23" x14ac:dyDescent="0.25">
      <c r="A8" s="558"/>
      <c r="B8" s="558"/>
      <c r="C8" s="558"/>
      <c r="D8" s="558"/>
      <c r="E8" s="558"/>
      <c r="F8" s="558"/>
      <c r="G8" s="558"/>
      <c r="H8" s="558"/>
      <c r="I8" s="558"/>
      <c r="M8" t="s">
        <v>400</v>
      </c>
    </row>
    <row r="9" spans="1:13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13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13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13" ht="13" x14ac:dyDescent="0.25">
      <c r="A12" s="336"/>
      <c r="B12" s="340"/>
      <c r="C12" s="340"/>
      <c r="D12" s="340"/>
      <c r="E12" s="340"/>
      <c r="F12" s="340"/>
      <c r="G12" s="340"/>
      <c r="H12" s="340"/>
      <c r="I12" s="340"/>
    </row>
    <row r="13" spans="1:13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13" ht="13" x14ac:dyDescent="0.25">
      <c r="A14" s="330" t="s">
        <v>15</v>
      </c>
      <c r="B14" s="553" t="s">
        <v>171</v>
      </c>
      <c r="C14" s="553"/>
      <c r="D14" s="553"/>
      <c r="E14" s="553"/>
      <c r="F14" s="553"/>
      <c r="G14" s="553"/>
      <c r="H14" s="555">
        <v>41087</v>
      </c>
      <c r="I14" s="555"/>
    </row>
    <row r="15" spans="1:13" ht="13" x14ac:dyDescent="0.25">
      <c r="A15" s="330" t="s">
        <v>13</v>
      </c>
      <c r="B15" s="553" t="s">
        <v>169</v>
      </c>
      <c r="C15" s="553"/>
      <c r="D15" s="553"/>
      <c r="E15" s="553"/>
      <c r="F15" s="553"/>
      <c r="G15" s="553"/>
      <c r="H15" s="556" t="s">
        <v>230</v>
      </c>
      <c r="I15" s="556"/>
    </row>
    <row r="16" spans="1:13" ht="13" x14ac:dyDescent="0.25">
      <c r="A16" s="330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330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30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330">
        <v>2</v>
      </c>
      <c r="B22" s="553" t="s">
        <v>161</v>
      </c>
      <c r="C22" s="553"/>
      <c r="D22" s="553"/>
      <c r="E22" s="553"/>
      <c r="F22" s="553"/>
      <c r="G22" s="553"/>
      <c r="H22" s="565">
        <v>738.02</v>
      </c>
      <c r="I22" s="565"/>
    </row>
    <row r="23" spans="1:9" ht="14" x14ac:dyDescent="0.25">
      <c r="A23" s="330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330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30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670.92</v>
      </c>
    </row>
    <row r="31" spans="1:9" ht="13" x14ac:dyDescent="0.25">
      <c r="A31" s="330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30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330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30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30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30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30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670.92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38">
        <v>2</v>
      </c>
      <c r="B40" s="554" t="s">
        <v>142</v>
      </c>
      <c r="C40" s="554"/>
      <c r="D40" s="554"/>
      <c r="E40" s="554"/>
      <c r="F40" s="554"/>
      <c r="G40" s="554"/>
      <c r="H40" s="554"/>
      <c r="I40" s="339" t="s">
        <v>16</v>
      </c>
    </row>
    <row r="41" spans="1:9" ht="13" x14ac:dyDescent="0.25">
      <c r="A41" s="331" t="s">
        <v>15</v>
      </c>
      <c r="B41" s="573"/>
      <c r="C41" s="573"/>
      <c r="D41" s="573"/>
      <c r="E41" s="573"/>
      <c r="F41" s="573"/>
      <c r="G41" s="573"/>
      <c r="H41" s="573"/>
      <c r="I41" s="25">
        <v>95.89</v>
      </c>
    </row>
    <row r="42" spans="1:9" ht="13" x14ac:dyDescent="0.25">
      <c r="A42" s="331"/>
      <c r="B42" s="572" t="s">
        <v>140</v>
      </c>
      <c r="C42" s="572"/>
      <c r="D42" s="572"/>
      <c r="E42" s="572"/>
      <c r="F42" s="572"/>
      <c r="G42" s="572"/>
      <c r="H42" s="57">
        <v>2.85</v>
      </c>
      <c r="I42" s="28" t="s">
        <v>49</v>
      </c>
    </row>
    <row r="43" spans="1:9" ht="13" x14ac:dyDescent="0.25">
      <c r="A43" s="331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31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138.16</v>
      </c>
    </row>
    <row r="45" spans="1:9" ht="13" x14ac:dyDescent="0.25">
      <c r="A45" s="331"/>
      <c r="B45" s="572" t="s">
        <v>256</v>
      </c>
      <c r="C45" s="572"/>
      <c r="D45" s="572"/>
      <c r="E45" s="572"/>
      <c r="F45" s="572"/>
      <c r="G45" s="572"/>
      <c r="H45" s="57">
        <v>172.7</v>
      </c>
      <c r="I45" s="28" t="s">
        <v>49</v>
      </c>
    </row>
    <row r="46" spans="1:9" ht="13" x14ac:dyDescent="0.25">
      <c r="A46" s="331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31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31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331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342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239.05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38">
        <v>3</v>
      </c>
      <c r="B55" s="554" t="s">
        <v>130</v>
      </c>
      <c r="C55" s="554"/>
      <c r="D55" s="554"/>
      <c r="E55" s="554"/>
      <c r="F55" s="554"/>
      <c r="G55" s="554"/>
      <c r="H55" s="554"/>
      <c r="I55" s="338" t="s">
        <v>16</v>
      </c>
    </row>
    <row r="56" spans="1:9" ht="13" x14ac:dyDescent="0.25">
      <c r="A56" s="331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31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31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31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39" t="s">
        <v>62</v>
      </c>
      <c r="I65" s="339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134.184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10.063799999999999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6.7092000000000001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1.3418399999999999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16.773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53.6736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20.127599999999997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4.0255200000000002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246.89855999999997</v>
      </c>
    </row>
    <row r="75" spans="1:9" ht="13" x14ac:dyDescent="0.25">
      <c r="A75" s="341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38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38" t="s">
        <v>16</v>
      </c>
    </row>
    <row r="80" spans="1:9" ht="13" x14ac:dyDescent="0.25">
      <c r="A80" s="331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55.887635999999993</v>
      </c>
    </row>
    <row r="81" spans="1:9" ht="13" x14ac:dyDescent="0.25">
      <c r="A81" s="331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18.651575999999999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74.539211999999992</v>
      </c>
    </row>
    <row r="83" spans="1:9" ht="13" x14ac:dyDescent="0.25">
      <c r="A83" s="331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37">
        <f>ROUND(H74*I82,2)</f>
        <v>27.43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101.969212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38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38" t="s">
        <v>16</v>
      </c>
    </row>
    <row r="88" spans="1:9" ht="13" x14ac:dyDescent="0.25">
      <c r="A88" s="331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0.46964400000000006</v>
      </c>
    </row>
    <row r="89" spans="1:9" ht="13" x14ac:dyDescent="0.25">
      <c r="A89" s="331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0.6396440000000001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38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38" t="s">
        <v>16</v>
      </c>
    </row>
    <row r="93" spans="1:9" ht="13" x14ac:dyDescent="0.25">
      <c r="A93" s="331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2.8178639999999997</v>
      </c>
    </row>
    <row r="94" spans="1:9" ht="13" x14ac:dyDescent="0.25">
      <c r="A94" s="331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0.20127599999999998</v>
      </c>
    </row>
    <row r="95" spans="1:9" ht="13" x14ac:dyDescent="0.25">
      <c r="A95" s="331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1.07</v>
      </c>
    </row>
    <row r="96" spans="1:9" ht="13" x14ac:dyDescent="0.25">
      <c r="A96" s="331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0.27</v>
      </c>
    </row>
    <row r="97" spans="1:9" ht="13" x14ac:dyDescent="0.25">
      <c r="A97" s="331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13.015848</v>
      </c>
    </row>
    <row r="98" spans="1:9" ht="13" x14ac:dyDescent="0.25">
      <c r="A98" s="331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4.7898320639999996</v>
      </c>
    </row>
    <row r="99" spans="1:9" ht="13" x14ac:dyDescent="0.25">
      <c r="A99" s="331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21.47</v>
      </c>
    </row>
    <row r="100" spans="1:9" ht="13" x14ac:dyDescent="0.25">
      <c r="A100" s="331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5.37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49.004820063999993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29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55.887635999999993</v>
      </c>
    </row>
    <row r="105" spans="1:9" ht="13" x14ac:dyDescent="0.3">
      <c r="A105" s="329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6.7092000000000001</v>
      </c>
    </row>
    <row r="106" spans="1:9" ht="13" x14ac:dyDescent="0.3">
      <c r="A106" s="329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0.134184</v>
      </c>
    </row>
    <row r="107" spans="1:9" ht="13" x14ac:dyDescent="0.3">
      <c r="A107" s="329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0.33545999999999998</v>
      </c>
    </row>
    <row r="108" spans="1:9" ht="13" x14ac:dyDescent="0.3">
      <c r="A108" s="329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1.8785760000000002</v>
      </c>
    </row>
    <row r="109" spans="1:9" ht="13" x14ac:dyDescent="0.3">
      <c r="A109" s="329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64.945055999999994</v>
      </c>
    </row>
    <row r="111" spans="1:9" ht="13" x14ac:dyDescent="0.3">
      <c r="A111" s="332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23.9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88.845056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38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38" t="s">
        <v>16</v>
      </c>
    </row>
    <row r="115" spans="1:9" ht="13" x14ac:dyDescent="0.25">
      <c r="A115" s="331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246.89855999999997</v>
      </c>
    </row>
    <row r="116" spans="1:9" ht="13" x14ac:dyDescent="0.25">
      <c r="A116" s="331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101.969212</v>
      </c>
    </row>
    <row r="117" spans="1:9" ht="13" x14ac:dyDescent="0.25">
      <c r="A117" s="331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0.6396440000000001</v>
      </c>
    </row>
    <row r="118" spans="1:9" ht="13" x14ac:dyDescent="0.25">
      <c r="A118" s="331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49.004820063999993</v>
      </c>
    </row>
    <row r="119" spans="1:9" ht="13" x14ac:dyDescent="0.25">
      <c r="A119" s="331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88.845056</v>
      </c>
    </row>
    <row r="120" spans="1:9" ht="13" x14ac:dyDescent="0.25">
      <c r="A120" s="331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487.35729206399992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38">
        <v>5</v>
      </c>
      <c r="B123" s="581" t="s">
        <v>63</v>
      </c>
      <c r="C123" s="581"/>
      <c r="D123" s="581"/>
      <c r="E123" s="581"/>
      <c r="F123" s="581"/>
      <c r="G123" s="581"/>
      <c r="H123" s="338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1417.3272920639999</v>
      </c>
    </row>
    <row r="125" spans="1:9" ht="13" x14ac:dyDescent="0.25">
      <c r="A125" s="331" t="s">
        <v>15</v>
      </c>
      <c r="B125" s="574" t="s">
        <v>60</v>
      </c>
      <c r="C125" s="622"/>
      <c r="D125" s="622"/>
      <c r="E125" s="622"/>
      <c r="F125" s="622"/>
      <c r="G125" s="623"/>
      <c r="H125" s="32">
        <v>1.4999999999999999E-2</v>
      </c>
      <c r="I125" s="25">
        <f>I124*H125</f>
        <v>21.25990938096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1438.5872014449599</v>
      </c>
    </row>
    <row r="127" spans="1:9" ht="13" x14ac:dyDescent="0.25">
      <c r="A127" s="331" t="s">
        <v>13</v>
      </c>
      <c r="B127" s="574" t="s">
        <v>58</v>
      </c>
      <c r="C127" s="622"/>
      <c r="D127" s="622"/>
      <c r="E127" s="622"/>
      <c r="F127" s="622"/>
      <c r="G127" s="623"/>
      <c r="H127" s="328">
        <v>5.5500000000000002E-3</v>
      </c>
      <c r="I127" s="25">
        <f>I126*H127</f>
        <v>7.9841589680195275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1446.5713604129794</v>
      </c>
    </row>
    <row r="129" spans="1:9" ht="13" x14ac:dyDescent="0.25">
      <c r="A129" s="331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31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31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47.499899999999997</v>
      </c>
    </row>
    <row r="132" spans="1:9" ht="13" x14ac:dyDescent="0.25">
      <c r="A132" s="331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10.291644999999999</v>
      </c>
    </row>
    <row r="133" spans="1:9" ht="13" x14ac:dyDescent="0.25">
      <c r="A133" s="331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31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31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31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79.166499999999999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166.20211334897954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136.958045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30" t="s">
        <v>16</v>
      </c>
    </row>
    <row r="148" spans="1:9" ht="13" x14ac:dyDescent="0.25">
      <c r="A148" s="334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670.92</v>
      </c>
    </row>
    <row r="149" spans="1:9" ht="13" x14ac:dyDescent="0.25">
      <c r="A149" s="334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239.05</v>
      </c>
    </row>
    <row r="150" spans="1:9" ht="13" x14ac:dyDescent="0.25">
      <c r="A150" s="334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34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487.35729206399992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1417.3272920639999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166.20211334897954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1583.33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30" t="s">
        <v>23</v>
      </c>
      <c r="I157" s="330" t="s">
        <v>22</v>
      </c>
    </row>
    <row r="158" spans="1:9" x14ac:dyDescent="0.25">
      <c r="A158" s="621" t="s">
        <v>185</v>
      </c>
      <c r="B158" s="596"/>
      <c r="C158" s="619">
        <v>1583.33</v>
      </c>
      <c r="D158" s="597"/>
      <c r="E158" s="18">
        <v>1</v>
      </c>
      <c r="F158" s="619">
        <v>1583.33</v>
      </c>
      <c r="G158" s="597"/>
      <c r="H158" s="16">
        <v>1</v>
      </c>
      <c r="I158" s="335">
        <v>1583.33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35">
        <v>1583.33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30" t="s">
        <v>16</v>
      </c>
    </row>
    <row r="163" spans="1:9" x14ac:dyDescent="0.25">
      <c r="A163" s="333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333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35"/>
    </row>
    <row r="165" spans="1:9" x14ac:dyDescent="0.25">
      <c r="A165" s="333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35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1583.33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18999.96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J180"/>
  <sheetViews>
    <sheetView topLeftCell="A12" workbookViewId="0">
      <selection activeCell="L2" sqref="B2:L43"/>
    </sheetView>
  </sheetViews>
  <sheetFormatPr defaultRowHeight="12.5" x14ac:dyDescent="0.25"/>
  <cols>
    <col min="1" max="1" width="1.81640625" customWidth="1"/>
    <col min="8" max="8" width="27.453125" customWidth="1"/>
    <col min="9" max="9" width="12.26953125" customWidth="1"/>
    <col min="10" max="10" width="34.1796875" customWidth="1"/>
  </cols>
  <sheetData>
    <row r="3" spans="2:10" ht="23" x14ac:dyDescent="0.25">
      <c r="B3" s="557" t="s">
        <v>178</v>
      </c>
      <c r="C3" s="557"/>
      <c r="D3" s="557"/>
      <c r="E3" s="557"/>
      <c r="F3" s="557"/>
      <c r="G3" s="557"/>
      <c r="H3" s="557"/>
      <c r="I3" s="557"/>
      <c r="J3" s="557"/>
    </row>
    <row r="4" spans="2:10" ht="23" x14ac:dyDescent="0.25">
      <c r="B4" s="558"/>
      <c r="C4" s="558"/>
      <c r="D4" s="558"/>
      <c r="E4" s="558"/>
      <c r="F4" s="558"/>
      <c r="G4" s="558"/>
      <c r="H4" s="558"/>
      <c r="I4" s="558"/>
      <c r="J4" s="558"/>
    </row>
    <row r="5" spans="2:10" ht="13" x14ac:dyDescent="0.25">
      <c r="B5" s="553" t="s">
        <v>182</v>
      </c>
      <c r="C5" s="553"/>
      <c r="D5" s="553"/>
      <c r="E5" s="553"/>
      <c r="F5" s="553"/>
      <c r="G5" s="556"/>
      <c r="H5" s="556"/>
      <c r="I5" s="556"/>
      <c r="J5" s="556"/>
    </row>
    <row r="6" spans="2:10" ht="13" x14ac:dyDescent="0.25">
      <c r="B6" s="553" t="s">
        <v>175</v>
      </c>
      <c r="C6" s="553"/>
      <c r="D6" s="553"/>
      <c r="E6" s="553"/>
      <c r="F6" s="553"/>
      <c r="G6" s="556"/>
      <c r="H6" s="556"/>
      <c r="I6" s="556"/>
      <c r="J6" s="556"/>
    </row>
    <row r="7" spans="2:10" ht="13" x14ac:dyDescent="0.25">
      <c r="B7" s="553" t="s">
        <v>181</v>
      </c>
      <c r="C7" s="553"/>
      <c r="D7" s="553"/>
      <c r="E7" s="553"/>
      <c r="F7" s="553"/>
      <c r="G7" s="553"/>
      <c r="H7" s="553"/>
      <c r="I7" s="553"/>
      <c r="J7" s="553"/>
    </row>
    <row r="8" spans="2:10" ht="13" x14ac:dyDescent="0.25">
      <c r="B8" s="109"/>
      <c r="C8" s="113"/>
      <c r="D8" s="113"/>
      <c r="E8" s="113"/>
      <c r="F8" s="113"/>
      <c r="G8" s="113"/>
      <c r="H8" s="113"/>
      <c r="I8" s="113"/>
      <c r="J8" s="113"/>
    </row>
    <row r="9" spans="2:10" ht="14" x14ac:dyDescent="0.25">
      <c r="B9" s="554" t="s">
        <v>172</v>
      </c>
      <c r="C9" s="554"/>
      <c r="D9" s="554"/>
      <c r="E9" s="554"/>
      <c r="F9" s="554"/>
      <c r="G9" s="554"/>
      <c r="H9" s="554"/>
      <c r="I9" s="554"/>
      <c r="J9" s="554"/>
    </row>
    <row r="10" spans="2:10" ht="13" x14ac:dyDescent="0.25">
      <c r="B10" s="103" t="s">
        <v>15</v>
      </c>
      <c r="C10" s="553" t="s">
        <v>171</v>
      </c>
      <c r="D10" s="553"/>
      <c r="E10" s="553"/>
      <c r="F10" s="553"/>
      <c r="G10" s="553"/>
      <c r="H10" s="553"/>
      <c r="I10" s="555">
        <v>40809</v>
      </c>
      <c r="J10" s="555"/>
    </row>
    <row r="11" spans="2:10" ht="13" x14ac:dyDescent="0.25">
      <c r="B11" s="103" t="s">
        <v>13</v>
      </c>
      <c r="C11" s="553" t="s">
        <v>169</v>
      </c>
      <c r="D11" s="553"/>
      <c r="E11" s="553"/>
      <c r="F11" s="553"/>
      <c r="G11" s="553"/>
      <c r="H11" s="553"/>
      <c r="I11" s="556" t="s">
        <v>209</v>
      </c>
      <c r="J11" s="556"/>
    </row>
    <row r="12" spans="2:10" ht="13" x14ac:dyDescent="0.25">
      <c r="B12" s="103" t="s">
        <v>12</v>
      </c>
      <c r="C12" s="553" t="s">
        <v>167</v>
      </c>
      <c r="D12" s="553"/>
      <c r="E12" s="553"/>
      <c r="F12" s="553"/>
      <c r="G12" s="553"/>
      <c r="H12" s="553"/>
      <c r="I12" s="556" t="s">
        <v>201</v>
      </c>
      <c r="J12" s="556"/>
    </row>
    <row r="13" spans="2:10" ht="13" x14ac:dyDescent="0.25">
      <c r="B13" s="103" t="s">
        <v>35</v>
      </c>
      <c r="C13" s="553" t="s">
        <v>165</v>
      </c>
      <c r="D13" s="553"/>
      <c r="E13" s="553"/>
      <c r="F13" s="553"/>
      <c r="G13" s="553"/>
      <c r="H13" s="553"/>
      <c r="I13" s="556">
        <v>20</v>
      </c>
      <c r="J13" s="556"/>
    </row>
    <row r="14" spans="2:10" ht="13" x14ac:dyDescent="0.25">
      <c r="B14" s="560"/>
      <c r="C14" s="560"/>
      <c r="D14" s="560"/>
      <c r="E14" s="560"/>
      <c r="F14" s="560"/>
      <c r="G14" s="560"/>
      <c r="H14" s="560"/>
      <c r="I14" s="560"/>
      <c r="J14" s="560"/>
    </row>
    <row r="15" spans="2:10" ht="14" x14ac:dyDescent="0.25">
      <c r="B15" s="554" t="s">
        <v>164</v>
      </c>
      <c r="C15" s="554"/>
      <c r="D15" s="554"/>
      <c r="E15" s="554"/>
      <c r="F15" s="554"/>
      <c r="G15" s="554"/>
      <c r="H15" s="554"/>
      <c r="I15" s="554"/>
      <c r="J15" s="554"/>
    </row>
    <row r="16" spans="2:10" ht="14" x14ac:dyDescent="0.25">
      <c r="B16" s="554" t="s">
        <v>163</v>
      </c>
      <c r="C16" s="554"/>
      <c r="D16" s="554"/>
      <c r="E16" s="554"/>
      <c r="F16" s="554"/>
      <c r="G16" s="554"/>
      <c r="H16" s="554"/>
      <c r="I16" s="554"/>
      <c r="J16" s="554"/>
    </row>
    <row r="17" spans="2:10" ht="13" x14ac:dyDescent="0.25">
      <c r="B17" s="103">
        <v>1</v>
      </c>
      <c r="C17" s="553" t="s">
        <v>162</v>
      </c>
      <c r="D17" s="553"/>
      <c r="E17" s="553"/>
      <c r="F17" s="553"/>
      <c r="G17" s="553"/>
      <c r="H17" s="553"/>
      <c r="I17" s="565" t="s">
        <v>185</v>
      </c>
      <c r="J17" s="565"/>
    </row>
    <row r="18" spans="2:10" ht="13" x14ac:dyDescent="0.25">
      <c r="B18" s="103">
        <v>2</v>
      </c>
      <c r="C18" s="553" t="s">
        <v>161</v>
      </c>
      <c r="D18" s="553"/>
      <c r="E18" s="553"/>
      <c r="F18" s="553"/>
      <c r="G18" s="553"/>
      <c r="H18" s="553"/>
      <c r="I18" s="565">
        <v>725</v>
      </c>
      <c r="J18" s="565"/>
    </row>
    <row r="19" spans="2:10" ht="14" x14ac:dyDescent="0.25">
      <c r="B19" s="103">
        <v>3</v>
      </c>
      <c r="C19" s="553" t="s">
        <v>160</v>
      </c>
      <c r="D19" s="553"/>
      <c r="E19" s="553"/>
      <c r="F19" s="553"/>
      <c r="G19" s="553"/>
      <c r="H19" s="553"/>
      <c r="I19" s="561" t="s">
        <v>185</v>
      </c>
      <c r="J19" s="561"/>
    </row>
    <row r="20" spans="2:10" ht="13" x14ac:dyDescent="0.25">
      <c r="B20" s="103">
        <v>4</v>
      </c>
      <c r="C20" s="553" t="s">
        <v>159</v>
      </c>
      <c r="D20" s="553"/>
      <c r="E20" s="553"/>
      <c r="F20" s="553"/>
      <c r="G20" s="553"/>
      <c r="H20" s="553"/>
      <c r="I20" s="562" t="s">
        <v>208</v>
      </c>
      <c r="J20" s="562"/>
    </row>
    <row r="21" spans="2:10" x14ac:dyDescent="0.25">
      <c r="B21" s="563"/>
      <c r="C21" s="563"/>
      <c r="D21" s="563"/>
      <c r="E21" s="563"/>
      <c r="F21" s="563"/>
      <c r="G21" s="563"/>
      <c r="H21" s="563"/>
      <c r="I21" s="563"/>
      <c r="J21" s="563"/>
    </row>
    <row r="22" spans="2:10" x14ac:dyDescent="0.25">
      <c r="B22" s="564" t="s">
        <v>157</v>
      </c>
      <c r="C22" s="564"/>
      <c r="D22" s="564"/>
      <c r="E22" s="564"/>
      <c r="F22" s="564"/>
      <c r="G22" s="564"/>
      <c r="H22" s="564"/>
      <c r="I22" s="564"/>
      <c r="J22" s="564"/>
    </row>
    <row r="23" spans="2:10" ht="13" x14ac:dyDescent="0.3">
      <c r="B23" s="567"/>
      <c r="C23" s="567"/>
      <c r="D23" s="567"/>
      <c r="E23" s="567"/>
      <c r="F23" s="567"/>
      <c r="G23" s="567"/>
      <c r="H23" s="567"/>
      <c r="I23" s="567"/>
      <c r="J23" s="567"/>
    </row>
    <row r="24" spans="2:10" ht="13" x14ac:dyDescent="0.25">
      <c r="B24" s="568" t="s">
        <v>156</v>
      </c>
      <c r="C24" s="568"/>
      <c r="D24" s="568"/>
      <c r="E24" s="568"/>
      <c r="F24" s="568"/>
      <c r="G24" s="568"/>
      <c r="H24" s="568"/>
      <c r="I24" s="568"/>
      <c r="J24" s="568"/>
    </row>
    <row r="25" spans="2:10" ht="14" x14ac:dyDescent="0.25">
      <c r="B25" s="63">
        <v>1</v>
      </c>
      <c r="C25" s="569" t="s">
        <v>155</v>
      </c>
      <c r="D25" s="569"/>
      <c r="E25" s="569"/>
      <c r="F25" s="569"/>
      <c r="G25" s="569"/>
      <c r="H25" s="569"/>
      <c r="I25" s="64" t="s">
        <v>62</v>
      </c>
      <c r="J25" s="63" t="s">
        <v>154</v>
      </c>
    </row>
    <row r="26" spans="2:10" ht="13" x14ac:dyDescent="0.25">
      <c r="B26" s="103" t="s">
        <v>15</v>
      </c>
      <c r="C26" s="553" t="s">
        <v>186</v>
      </c>
      <c r="D26" s="553"/>
      <c r="E26" s="553"/>
      <c r="F26" s="553"/>
      <c r="G26" s="553"/>
      <c r="H26" s="553"/>
      <c r="I26" s="553"/>
      <c r="J26" s="60">
        <v>659.09</v>
      </c>
    </row>
    <row r="27" spans="2:10" ht="13" x14ac:dyDescent="0.25">
      <c r="B27" s="103" t="s">
        <v>13</v>
      </c>
      <c r="C27" s="570" t="s">
        <v>152</v>
      </c>
      <c r="D27" s="570"/>
      <c r="E27" s="570"/>
      <c r="F27" s="570"/>
      <c r="G27" s="570"/>
      <c r="H27" s="570"/>
      <c r="I27" s="30">
        <v>0.2</v>
      </c>
      <c r="J27" s="60"/>
    </row>
    <row r="28" spans="2:10" ht="13" x14ac:dyDescent="0.25">
      <c r="B28" s="103" t="s">
        <v>12</v>
      </c>
      <c r="C28" s="571" t="s">
        <v>202</v>
      </c>
      <c r="D28" s="571"/>
      <c r="E28" s="571"/>
      <c r="F28" s="571"/>
      <c r="G28" s="571"/>
      <c r="H28" s="571"/>
      <c r="I28" s="61"/>
      <c r="J28" s="60">
        <v>15.45</v>
      </c>
    </row>
    <row r="29" spans="2:10" ht="13" x14ac:dyDescent="0.25">
      <c r="B29" s="103" t="s">
        <v>35</v>
      </c>
      <c r="C29" s="553" t="s">
        <v>150</v>
      </c>
      <c r="D29" s="553"/>
      <c r="E29" s="553"/>
      <c r="F29" s="553"/>
      <c r="G29" s="553"/>
      <c r="H29" s="553"/>
      <c r="I29" s="553"/>
      <c r="J29" s="60"/>
    </row>
    <row r="30" spans="2:10" ht="13" x14ac:dyDescent="0.25">
      <c r="B30" s="103" t="s">
        <v>32</v>
      </c>
      <c r="C30" s="553" t="s">
        <v>149</v>
      </c>
      <c r="D30" s="553"/>
      <c r="E30" s="553"/>
      <c r="F30" s="553"/>
      <c r="G30" s="553"/>
      <c r="H30" s="553"/>
      <c r="I30" s="553"/>
      <c r="J30" s="60"/>
    </row>
    <row r="31" spans="2:10" ht="13" x14ac:dyDescent="0.25">
      <c r="B31" s="103" t="s">
        <v>81</v>
      </c>
      <c r="C31" s="553" t="s">
        <v>148</v>
      </c>
      <c r="D31" s="553"/>
      <c r="E31" s="553"/>
      <c r="F31" s="553"/>
      <c r="G31" s="553"/>
      <c r="H31" s="553"/>
      <c r="I31" s="553"/>
      <c r="J31" s="60"/>
    </row>
    <row r="32" spans="2:10" ht="13" x14ac:dyDescent="0.25">
      <c r="B32" s="103" t="s">
        <v>79</v>
      </c>
      <c r="C32" s="553" t="s">
        <v>147</v>
      </c>
      <c r="D32" s="553"/>
      <c r="E32" s="553"/>
      <c r="F32" s="553"/>
      <c r="G32" s="553"/>
      <c r="H32" s="553"/>
      <c r="I32" s="553"/>
      <c r="J32" s="60"/>
    </row>
    <row r="33" spans="2:10" ht="13" x14ac:dyDescent="0.25">
      <c r="B33" s="103" t="s">
        <v>114</v>
      </c>
      <c r="C33" s="553" t="s">
        <v>145</v>
      </c>
      <c r="D33" s="553"/>
      <c r="E33" s="553"/>
      <c r="F33" s="553"/>
      <c r="G33" s="553"/>
      <c r="H33" s="553"/>
      <c r="I33" s="553"/>
      <c r="J33" s="60"/>
    </row>
    <row r="34" spans="2:10" ht="14" x14ac:dyDescent="0.25">
      <c r="B34" s="566" t="s">
        <v>144</v>
      </c>
      <c r="C34" s="566"/>
      <c r="D34" s="566"/>
      <c r="E34" s="566"/>
      <c r="F34" s="566"/>
      <c r="G34" s="566"/>
      <c r="H34" s="566"/>
      <c r="I34" s="566"/>
      <c r="J34" s="59">
        <f>SUM(J26:J33)</f>
        <v>674.54000000000008</v>
      </c>
    </row>
    <row r="35" spans="2:10" ht="13" x14ac:dyDescent="0.25">
      <c r="B35" s="560" t="s">
        <v>143</v>
      </c>
      <c r="C35" s="560"/>
      <c r="D35" s="560"/>
      <c r="E35" s="560"/>
      <c r="F35" s="560"/>
      <c r="G35" s="560"/>
      <c r="H35" s="560"/>
      <c r="I35" s="560"/>
      <c r="J35" s="560"/>
    </row>
    <row r="36" spans="2:10" ht="14" x14ac:dyDescent="0.25">
      <c r="B36" s="111">
        <v>2</v>
      </c>
      <c r="C36" s="554" t="s">
        <v>142</v>
      </c>
      <c r="D36" s="554"/>
      <c r="E36" s="554"/>
      <c r="F36" s="554"/>
      <c r="G36" s="554"/>
      <c r="H36" s="554"/>
      <c r="I36" s="554"/>
      <c r="J36" s="112" t="s">
        <v>16</v>
      </c>
    </row>
    <row r="37" spans="2:10" ht="13" x14ac:dyDescent="0.25">
      <c r="B37" s="104" t="s">
        <v>15</v>
      </c>
      <c r="C37" s="573"/>
      <c r="D37" s="573"/>
      <c r="E37" s="573"/>
      <c r="F37" s="573"/>
      <c r="G37" s="573"/>
      <c r="H37" s="573"/>
      <c r="I37" s="573"/>
      <c r="J37" s="25">
        <v>76.599999999999994</v>
      </c>
    </row>
    <row r="38" spans="2:10" ht="13" x14ac:dyDescent="0.25">
      <c r="B38" s="104"/>
      <c r="C38" s="572" t="s">
        <v>140</v>
      </c>
      <c r="D38" s="572"/>
      <c r="E38" s="572"/>
      <c r="F38" s="572"/>
      <c r="G38" s="572"/>
      <c r="H38" s="572"/>
      <c r="I38" s="57">
        <v>2.4</v>
      </c>
      <c r="J38" s="28" t="s">
        <v>49</v>
      </c>
    </row>
    <row r="39" spans="2:10" ht="13" x14ac:dyDescent="0.25">
      <c r="B39" s="104"/>
      <c r="C39" s="576" t="s">
        <v>203</v>
      </c>
      <c r="D39" s="576"/>
      <c r="E39" s="576"/>
      <c r="F39" s="576"/>
      <c r="G39" s="576"/>
      <c r="H39" s="576"/>
      <c r="I39" s="58"/>
      <c r="J39" s="28"/>
    </row>
    <row r="40" spans="2:10" ht="13" x14ac:dyDescent="0.25">
      <c r="B40" s="104" t="s">
        <v>13</v>
      </c>
      <c r="C40" s="573" t="s">
        <v>188</v>
      </c>
      <c r="D40" s="573"/>
      <c r="E40" s="573"/>
      <c r="F40" s="573"/>
      <c r="G40" s="573"/>
      <c r="H40" s="573"/>
      <c r="I40" s="573"/>
      <c r="J40" s="25">
        <v>147.19999999999999</v>
      </c>
    </row>
    <row r="41" spans="2:10" ht="13" x14ac:dyDescent="0.25">
      <c r="B41" s="104"/>
      <c r="C41" s="572" t="s">
        <v>204</v>
      </c>
      <c r="D41" s="572"/>
      <c r="E41" s="572"/>
      <c r="F41" s="572"/>
      <c r="G41" s="572"/>
      <c r="H41" s="572"/>
      <c r="I41" s="57">
        <v>184</v>
      </c>
      <c r="J41" s="28" t="s">
        <v>49</v>
      </c>
    </row>
    <row r="42" spans="2:10" ht="13" x14ac:dyDescent="0.25">
      <c r="B42" s="104" t="s">
        <v>12</v>
      </c>
      <c r="C42" s="573" t="s">
        <v>136</v>
      </c>
      <c r="D42" s="573"/>
      <c r="E42" s="573"/>
      <c r="F42" s="573"/>
      <c r="G42" s="573"/>
      <c r="H42" s="573"/>
      <c r="I42" s="573"/>
      <c r="J42" s="25"/>
    </row>
    <row r="43" spans="2:10" ht="13" x14ac:dyDescent="0.25">
      <c r="B43" s="104" t="s">
        <v>35</v>
      </c>
      <c r="C43" s="574" t="s">
        <v>135</v>
      </c>
      <c r="D43" s="574"/>
      <c r="E43" s="574"/>
      <c r="F43" s="574"/>
      <c r="G43" s="574"/>
      <c r="H43" s="574"/>
      <c r="I43" s="574"/>
      <c r="J43" s="20">
        <v>0</v>
      </c>
    </row>
    <row r="44" spans="2:10" ht="13" x14ac:dyDescent="0.25">
      <c r="B44" s="104" t="s">
        <v>32</v>
      </c>
      <c r="C44" s="574" t="s">
        <v>134</v>
      </c>
      <c r="D44" s="574"/>
      <c r="E44" s="574"/>
      <c r="F44" s="574"/>
      <c r="G44" s="574"/>
      <c r="H44" s="574"/>
      <c r="I44" s="574"/>
      <c r="J44" s="25">
        <v>5</v>
      </c>
    </row>
    <row r="45" spans="2:10" ht="13" x14ac:dyDescent="0.25">
      <c r="B45" s="104" t="s">
        <v>81</v>
      </c>
      <c r="C45" s="574" t="s">
        <v>65</v>
      </c>
      <c r="D45" s="574"/>
      <c r="E45" s="574"/>
      <c r="F45" s="574"/>
      <c r="G45" s="574"/>
      <c r="H45" s="574"/>
      <c r="I45" s="574"/>
      <c r="J45" s="20">
        <v>0</v>
      </c>
    </row>
    <row r="46" spans="2:10" ht="13" x14ac:dyDescent="0.25">
      <c r="B46" s="115"/>
      <c r="C46" s="575" t="s">
        <v>133</v>
      </c>
      <c r="D46" s="575"/>
      <c r="E46" s="575"/>
      <c r="F46" s="575"/>
      <c r="G46" s="575"/>
      <c r="H46" s="575"/>
      <c r="I46" s="575"/>
      <c r="J46" s="25">
        <f>SUM(J37:J45)</f>
        <v>228.79999999999998</v>
      </c>
    </row>
    <row r="47" spans="2:10" ht="13" x14ac:dyDescent="0.25">
      <c r="B47" s="560"/>
      <c r="C47" s="560"/>
      <c r="D47" s="560"/>
      <c r="E47" s="560"/>
      <c r="F47" s="560"/>
      <c r="G47" s="560"/>
      <c r="H47" s="560"/>
      <c r="I47" s="560"/>
      <c r="J47" s="560"/>
    </row>
    <row r="48" spans="2:10" ht="13" x14ac:dyDescent="0.25">
      <c r="B48" s="580" t="s">
        <v>132</v>
      </c>
      <c r="C48" s="580"/>
      <c r="D48" s="580"/>
      <c r="E48" s="580"/>
      <c r="F48" s="580"/>
      <c r="G48" s="580"/>
      <c r="H48" s="580"/>
      <c r="I48" s="580"/>
      <c r="J48" s="580"/>
    </row>
    <row r="49" spans="2:10" ht="13" x14ac:dyDescent="0.25">
      <c r="B49" s="580"/>
      <c r="C49" s="580"/>
      <c r="D49" s="580"/>
      <c r="E49" s="580"/>
      <c r="F49" s="580"/>
      <c r="G49" s="580"/>
      <c r="H49" s="580"/>
      <c r="I49" s="580"/>
      <c r="J49" s="580"/>
    </row>
    <row r="50" spans="2:10" ht="13" x14ac:dyDescent="0.25">
      <c r="B50" s="580" t="s">
        <v>131</v>
      </c>
      <c r="C50" s="580"/>
      <c r="D50" s="580"/>
      <c r="E50" s="580"/>
      <c r="F50" s="580"/>
      <c r="G50" s="580"/>
      <c r="H50" s="580"/>
      <c r="I50" s="580"/>
      <c r="J50" s="580"/>
    </row>
    <row r="51" spans="2:10" ht="14" x14ac:dyDescent="0.25">
      <c r="B51" s="111">
        <v>3</v>
      </c>
      <c r="C51" s="554" t="s">
        <v>130</v>
      </c>
      <c r="D51" s="554"/>
      <c r="E51" s="554"/>
      <c r="F51" s="554"/>
      <c r="G51" s="554"/>
      <c r="H51" s="554"/>
      <c r="I51" s="554"/>
      <c r="J51" s="111" t="s">
        <v>16</v>
      </c>
    </row>
    <row r="52" spans="2:10" ht="13" x14ac:dyDescent="0.25">
      <c r="B52" s="104" t="s">
        <v>15</v>
      </c>
      <c r="C52" s="553" t="s">
        <v>129</v>
      </c>
      <c r="D52" s="553"/>
      <c r="E52" s="553"/>
      <c r="F52" s="553"/>
      <c r="G52" s="553"/>
      <c r="H52" s="553"/>
      <c r="I52" s="553"/>
      <c r="J52" s="25">
        <v>10</v>
      </c>
    </row>
    <row r="53" spans="2:10" ht="13" x14ac:dyDescent="0.25">
      <c r="B53" s="104" t="s">
        <v>13</v>
      </c>
      <c r="C53" s="553" t="s">
        <v>128</v>
      </c>
      <c r="D53" s="553"/>
      <c r="E53" s="553"/>
      <c r="F53" s="553"/>
      <c r="G53" s="553"/>
      <c r="H53" s="553"/>
      <c r="I53" s="553"/>
      <c r="J53" s="20" t="s">
        <v>126</v>
      </c>
    </row>
    <row r="54" spans="2:10" ht="13" x14ac:dyDescent="0.25">
      <c r="B54" s="104" t="s">
        <v>12</v>
      </c>
      <c r="C54" s="577" t="s">
        <v>127</v>
      </c>
      <c r="D54" s="577"/>
      <c r="E54" s="577"/>
      <c r="F54" s="577"/>
      <c r="G54" s="577"/>
      <c r="H54" s="577"/>
      <c r="I54" s="577"/>
      <c r="J54" s="20" t="s">
        <v>126</v>
      </c>
    </row>
    <row r="55" spans="2:10" ht="13" x14ac:dyDescent="0.25">
      <c r="B55" s="104" t="s">
        <v>35</v>
      </c>
      <c r="C55" s="553" t="s">
        <v>65</v>
      </c>
      <c r="D55" s="553"/>
      <c r="E55" s="553"/>
      <c r="F55" s="553"/>
      <c r="G55" s="553"/>
      <c r="H55" s="553"/>
      <c r="I55" s="553"/>
      <c r="J55" s="20">
        <v>10</v>
      </c>
    </row>
    <row r="56" spans="2:10" ht="13" x14ac:dyDescent="0.25">
      <c r="B56" s="578" t="s">
        <v>125</v>
      </c>
      <c r="C56" s="578"/>
      <c r="D56" s="578"/>
      <c r="E56" s="578"/>
      <c r="F56" s="578"/>
      <c r="G56" s="578"/>
      <c r="H56" s="578"/>
      <c r="I56" s="578"/>
      <c r="J56" s="20">
        <f>SUM(J52:J55)</f>
        <v>20</v>
      </c>
    </row>
    <row r="57" spans="2:10" ht="18" x14ac:dyDescent="0.25">
      <c r="B57" s="579"/>
      <c r="C57" s="579"/>
      <c r="D57" s="579"/>
      <c r="E57" s="579"/>
      <c r="F57" s="579"/>
      <c r="G57" s="579"/>
      <c r="H57" s="579"/>
      <c r="I57" s="579"/>
      <c r="J57" s="579"/>
    </row>
    <row r="58" spans="2:10" x14ac:dyDescent="0.25">
      <c r="B58" s="564" t="s">
        <v>124</v>
      </c>
      <c r="C58" s="564"/>
      <c r="D58" s="564"/>
      <c r="E58" s="564"/>
      <c r="F58" s="564"/>
      <c r="G58" s="564"/>
      <c r="H58" s="564"/>
      <c r="I58" s="564"/>
      <c r="J58" s="564"/>
    </row>
    <row r="59" spans="2:10" ht="18" x14ac:dyDescent="0.25">
      <c r="B59" s="55"/>
      <c r="C59" s="54"/>
      <c r="D59" s="54"/>
      <c r="E59" s="54"/>
      <c r="F59" s="54"/>
      <c r="G59" s="54"/>
      <c r="H59" s="54"/>
      <c r="I59" s="54"/>
      <c r="J59" s="53"/>
    </row>
    <row r="60" spans="2:10" ht="13" x14ac:dyDescent="0.25">
      <c r="B60" s="568" t="s">
        <v>123</v>
      </c>
      <c r="C60" s="568"/>
      <c r="D60" s="568"/>
      <c r="E60" s="568"/>
      <c r="F60" s="568"/>
      <c r="G60" s="568"/>
      <c r="H60" s="568"/>
      <c r="I60" s="568"/>
      <c r="J60" s="568"/>
    </row>
    <row r="61" spans="2:10" ht="14" x14ac:dyDescent="0.25">
      <c r="B61" s="52" t="s">
        <v>76</v>
      </c>
      <c r="C61" s="554" t="s">
        <v>122</v>
      </c>
      <c r="D61" s="554"/>
      <c r="E61" s="554"/>
      <c r="F61" s="554"/>
      <c r="G61" s="554"/>
      <c r="H61" s="554"/>
      <c r="I61" s="112" t="s">
        <v>62</v>
      </c>
      <c r="J61" s="112" t="s">
        <v>16</v>
      </c>
    </row>
    <row r="62" spans="2:10" ht="13" x14ac:dyDescent="0.25">
      <c r="B62" s="50" t="s">
        <v>15</v>
      </c>
      <c r="C62" s="553" t="s">
        <v>121</v>
      </c>
      <c r="D62" s="553"/>
      <c r="E62" s="553"/>
      <c r="F62" s="553"/>
      <c r="G62" s="553"/>
      <c r="H62" s="553"/>
      <c r="I62" s="32">
        <v>0.2</v>
      </c>
      <c r="J62" s="49">
        <f>J34*20%</f>
        <v>134.90800000000002</v>
      </c>
    </row>
    <row r="63" spans="2:10" ht="13" x14ac:dyDescent="0.25">
      <c r="B63" s="50" t="s">
        <v>13</v>
      </c>
      <c r="C63" s="553" t="s">
        <v>120</v>
      </c>
      <c r="D63" s="553"/>
      <c r="E63" s="553"/>
      <c r="F63" s="553"/>
      <c r="G63" s="553"/>
      <c r="H63" s="553"/>
      <c r="I63" s="32">
        <v>1.4999999999999999E-2</v>
      </c>
      <c r="J63" s="49">
        <f>J34*1.5%</f>
        <v>10.1181</v>
      </c>
    </row>
    <row r="64" spans="2:10" ht="13" x14ac:dyDescent="0.25">
      <c r="B64" s="50" t="s">
        <v>12</v>
      </c>
      <c r="C64" s="553" t="s">
        <v>119</v>
      </c>
      <c r="D64" s="553"/>
      <c r="E64" s="553"/>
      <c r="F64" s="553"/>
      <c r="G64" s="553"/>
      <c r="H64" s="553"/>
      <c r="I64" s="32">
        <v>0.01</v>
      </c>
      <c r="J64" s="49">
        <f>J34*1%</f>
        <v>6.745400000000001</v>
      </c>
    </row>
    <row r="65" spans="2:10" ht="13" x14ac:dyDescent="0.25">
      <c r="B65" s="50" t="s">
        <v>35</v>
      </c>
      <c r="C65" s="553" t="s">
        <v>118</v>
      </c>
      <c r="D65" s="553"/>
      <c r="E65" s="553"/>
      <c r="F65" s="553"/>
      <c r="G65" s="553"/>
      <c r="H65" s="553"/>
      <c r="I65" s="32">
        <v>2E-3</v>
      </c>
      <c r="J65" s="49">
        <f>J34*0.2%</f>
        <v>1.3490800000000003</v>
      </c>
    </row>
    <row r="66" spans="2:10" ht="13" x14ac:dyDescent="0.25">
      <c r="B66" s="50" t="s">
        <v>32</v>
      </c>
      <c r="C66" s="553" t="s">
        <v>117</v>
      </c>
      <c r="D66" s="553"/>
      <c r="E66" s="553"/>
      <c r="F66" s="553"/>
      <c r="G66" s="553"/>
      <c r="H66" s="553"/>
      <c r="I66" s="32">
        <v>2.5000000000000001E-2</v>
      </c>
      <c r="J66" s="49">
        <f>J34*2.5%</f>
        <v>16.863500000000002</v>
      </c>
    </row>
    <row r="67" spans="2:10" ht="13" x14ac:dyDescent="0.25">
      <c r="B67" s="50" t="s">
        <v>81</v>
      </c>
      <c r="C67" s="553" t="s">
        <v>116</v>
      </c>
      <c r="D67" s="553"/>
      <c r="E67" s="553"/>
      <c r="F67" s="553"/>
      <c r="G67" s="553"/>
      <c r="H67" s="553"/>
      <c r="I67" s="32">
        <v>0.08</v>
      </c>
      <c r="J67" s="49">
        <f>J34*8%</f>
        <v>53.963200000000008</v>
      </c>
    </row>
    <row r="68" spans="2:10" ht="13" x14ac:dyDescent="0.25">
      <c r="B68" s="50" t="s">
        <v>79</v>
      </c>
      <c r="C68" s="553" t="s">
        <v>115</v>
      </c>
      <c r="D68" s="553"/>
      <c r="E68" s="553"/>
      <c r="F68" s="553"/>
      <c r="G68" s="553"/>
      <c r="H68" s="553"/>
      <c r="I68" s="32">
        <v>0.03</v>
      </c>
      <c r="J68" s="49">
        <f>J34*3%</f>
        <v>20.2362</v>
      </c>
    </row>
    <row r="69" spans="2:10" ht="13" x14ac:dyDescent="0.25">
      <c r="B69" s="50" t="s">
        <v>114</v>
      </c>
      <c r="C69" s="553" t="s">
        <v>113</v>
      </c>
      <c r="D69" s="553"/>
      <c r="E69" s="553"/>
      <c r="F69" s="553"/>
      <c r="G69" s="553"/>
      <c r="H69" s="553"/>
      <c r="I69" s="32">
        <v>6.0000000000000001E-3</v>
      </c>
      <c r="J69" s="49">
        <f>J34*0.6%</f>
        <v>4.0472400000000004</v>
      </c>
    </row>
    <row r="70" spans="2:10" ht="13" x14ac:dyDescent="0.25">
      <c r="B70" s="578" t="s">
        <v>47</v>
      </c>
      <c r="C70" s="578"/>
      <c r="D70" s="578"/>
      <c r="E70" s="578"/>
      <c r="F70" s="578"/>
      <c r="G70" s="578"/>
      <c r="H70" s="578"/>
      <c r="I70" s="32">
        <f>SUM(I62:I69)</f>
        <v>0.3680000000000001</v>
      </c>
      <c r="J70" s="25">
        <f>SUM(J62:J69)</f>
        <v>248.23071999999999</v>
      </c>
    </row>
    <row r="71" spans="2:10" ht="13" x14ac:dyDescent="0.25">
      <c r="B71" s="114"/>
      <c r="C71" s="47"/>
      <c r="D71" s="47"/>
      <c r="E71" s="47"/>
      <c r="F71" s="47"/>
      <c r="G71" s="47"/>
      <c r="H71" s="47"/>
      <c r="I71" s="46"/>
      <c r="J71" s="45"/>
    </row>
    <row r="72" spans="2:10" ht="13" x14ac:dyDescent="0.25">
      <c r="B72" s="553" t="s">
        <v>112</v>
      </c>
      <c r="C72" s="553"/>
      <c r="D72" s="553"/>
      <c r="E72" s="553"/>
      <c r="F72" s="553"/>
      <c r="G72" s="553"/>
      <c r="H72" s="553"/>
      <c r="I72" s="553"/>
      <c r="J72" s="553"/>
    </row>
    <row r="73" spans="2:10" ht="13" x14ac:dyDescent="0.25">
      <c r="B73" s="560"/>
      <c r="C73" s="560"/>
      <c r="D73" s="560"/>
      <c r="E73" s="560"/>
      <c r="F73" s="560"/>
      <c r="G73" s="560"/>
      <c r="H73" s="560"/>
      <c r="I73" s="560"/>
      <c r="J73" s="560"/>
    </row>
    <row r="74" spans="2:10" ht="14" x14ac:dyDescent="0.25">
      <c r="B74" s="554" t="s">
        <v>111</v>
      </c>
      <c r="C74" s="554"/>
      <c r="D74" s="554"/>
      <c r="E74" s="554"/>
      <c r="F74" s="554"/>
      <c r="G74" s="554"/>
      <c r="H74" s="554"/>
      <c r="I74" s="554"/>
      <c r="J74" s="554"/>
    </row>
    <row r="75" spans="2:10" ht="14" x14ac:dyDescent="0.25">
      <c r="B75" s="111" t="s">
        <v>74</v>
      </c>
      <c r="C75" s="554" t="s">
        <v>110</v>
      </c>
      <c r="D75" s="554"/>
      <c r="E75" s="554"/>
      <c r="F75" s="554"/>
      <c r="G75" s="554"/>
      <c r="H75" s="554"/>
      <c r="I75" s="554"/>
      <c r="J75" s="111" t="s">
        <v>16</v>
      </c>
    </row>
    <row r="76" spans="2:10" ht="13" x14ac:dyDescent="0.25">
      <c r="B76" s="104" t="s">
        <v>15</v>
      </c>
      <c r="C76" s="553" t="s">
        <v>109</v>
      </c>
      <c r="D76" s="553"/>
      <c r="E76" s="553"/>
      <c r="F76" s="553"/>
      <c r="G76" s="553"/>
      <c r="H76" s="553"/>
      <c r="I76" s="553"/>
      <c r="J76" s="25">
        <f>J34*8.33%</f>
        <v>56.189182000000002</v>
      </c>
    </row>
    <row r="77" spans="2:10" ht="13" x14ac:dyDescent="0.25">
      <c r="B77" s="104" t="s">
        <v>13</v>
      </c>
      <c r="C77" s="553" t="s">
        <v>108</v>
      </c>
      <c r="D77" s="553"/>
      <c r="E77" s="553"/>
      <c r="F77" s="553"/>
      <c r="G77" s="553"/>
      <c r="H77" s="553"/>
      <c r="I77" s="553"/>
      <c r="J77" s="44">
        <f>J34*2.78%</f>
        <v>18.752212</v>
      </c>
    </row>
    <row r="78" spans="2:10" ht="13" x14ac:dyDescent="0.25">
      <c r="B78" s="578" t="s">
        <v>80</v>
      </c>
      <c r="C78" s="578"/>
      <c r="D78" s="578"/>
      <c r="E78" s="578"/>
      <c r="F78" s="578"/>
      <c r="G78" s="578"/>
      <c r="H78" s="578"/>
      <c r="I78" s="578"/>
      <c r="J78" s="44">
        <f>SUM(J76:J77)</f>
        <v>74.941394000000003</v>
      </c>
    </row>
    <row r="79" spans="2:10" ht="13" x14ac:dyDescent="0.25">
      <c r="B79" s="104" t="s">
        <v>12</v>
      </c>
      <c r="C79" s="553" t="s">
        <v>107</v>
      </c>
      <c r="D79" s="553"/>
      <c r="E79" s="553"/>
      <c r="F79" s="553"/>
      <c r="G79" s="553"/>
      <c r="H79" s="553"/>
      <c r="I79" s="553"/>
      <c r="J79" s="110">
        <f>ROUND(I70*J78,2)</f>
        <v>27.58</v>
      </c>
    </row>
    <row r="80" spans="2:10" ht="13" x14ac:dyDescent="0.25">
      <c r="B80" s="578" t="s">
        <v>47</v>
      </c>
      <c r="C80" s="578"/>
      <c r="D80" s="578"/>
      <c r="E80" s="578"/>
      <c r="F80" s="578"/>
      <c r="G80" s="578"/>
      <c r="H80" s="578"/>
      <c r="I80" s="578"/>
      <c r="J80" s="44">
        <f>SUM(J78:J79)</f>
        <v>102.521394</v>
      </c>
    </row>
    <row r="81" spans="2:10" ht="13" x14ac:dyDescent="0.25">
      <c r="B81" s="580"/>
      <c r="C81" s="580"/>
      <c r="D81" s="580"/>
      <c r="E81" s="580"/>
      <c r="F81" s="580"/>
      <c r="G81" s="580"/>
      <c r="H81" s="580"/>
      <c r="I81" s="580"/>
      <c r="J81" s="580"/>
    </row>
    <row r="82" spans="2:10" ht="14" x14ac:dyDescent="0.25">
      <c r="B82" s="554" t="s">
        <v>106</v>
      </c>
      <c r="C82" s="554"/>
      <c r="D82" s="554"/>
      <c r="E82" s="554"/>
      <c r="F82" s="554"/>
      <c r="G82" s="554"/>
      <c r="H82" s="554"/>
      <c r="I82" s="554"/>
      <c r="J82" s="554"/>
    </row>
    <row r="83" spans="2:10" ht="14" x14ac:dyDescent="0.25">
      <c r="B83" s="111" t="s">
        <v>72</v>
      </c>
      <c r="C83" s="581" t="s">
        <v>105</v>
      </c>
      <c r="D83" s="581"/>
      <c r="E83" s="581"/>
      <c r="F83" s="581"/>
      <c r="G83" s="581"/>
      <c r="H83" s="581"/>
      <c r="I83" s="581"/>
      <c r="J83" s="111" t="s">
        <v>16</v>
      </c>
    </row>
    <row r="84" spans="2:10" ht="13" x14ac:dyDescent="0.25">
      <c r="B84" s="104" t="s">
        <v>15</v>
      </c>
      <c r="C84" s="553" t="s">
        <v>105</v>
      </c>
      <c r="D84" s="553"/>
      <c r="E84" s="553"/>
      <c r="F84" s="553"/>
      <c r="G84" s="553"/>
      <c r="H84" s="553"/>
      <c r="I84" s="553"/>
      <c r="J84" s="71">
        <f xml:space="preserve"> J34*0.07%</f>
        <v>0.4721780000000001</v>
      </c>
    </row>
    <row r="85" spans="2:10" ht="13" x14ac:dyDescent="0.25">
      <c r="B85" s="104" t="s">
        <v>13</v>
      </c>
      <c r="C85" s="553" t="s">
        <v>103</v>
      </c>
      <c r="D85" s="553"/>
      <c r="E85" s="553"/>
      <c r="F85" s="553"/>
      <c r="G85" s="553"/>
      <c r="H85" s="553"/>
      <c r="I85" s="553"/>
      <c r="J85" s="25">
        <f>ROUND(I70*J84,2)</f>
        <v>0.17</v>
      </c>
    </row>
    <row r="86" spans="2:10" ht="13" x14ac:dyDescent="0.25">
      <c r="B86" s="578" t="s">
        <v>47</v>
      </c>
      <c r="C86" s="578"/>
      <c r="D86" s="578"/>
      <c r="E86" s="578"/>
      <c r="F86" s="578"/>
      <c r="G86" s="578"/>
      <c r="H86" s="578"/>
      <c r="I86" s="578"/>
      <c r="J86" s="25">
        <f>SUM(J84:J85)</f>
        <v>0.64217800000000014</v>
      </c>
    </row>
    <row r="87" spans="2:10" ht="14" x14ac:dyDescent="0.25">
      <c r="B87" s="581" t="s">
        <v>102</v>
      </c>
      <c r="C87" s="581"/>
      <c r="D87" s="581"/>
      <c r="E87" s="581"/>
      <c r="F87" s="581"/>
      <c r="G87" s="581"/>
      <c r="H87" s="581"/>
      <c r="I87" s="581"/>
      <c r="J87" s="581"/>
    </row>
    <row r="88" spans="2:10" ht="14" x14ac:dyDescent="0.25">
      <c r="B88" s="111" t="s">
        <v>70</v>
      </c>
      <c r="C88" s="581" t="s">
        <v>101</v>
      </c>
      <c r="D88" s="581"/>
      <c r="E88" s="581"/>
      <c r="F88" s="581"/>
      <c r="G88" s="581"/>
      <c r="H88" s="581"/>
      <c r="I88" s="581"/>
      <c r="J88" s="111" t="s">
        <v>16</v>
      </c>
    </row>
    <row r="89" spans="2:10" ht="13" x14ac:dyDescent="0.25">
      <c r="B89" s="104" t="s">
        <v>15</v>
      </c>
      <c r="C89" s="577" t="s">
        <v>100</v>
      </c>
      <c r="D89" s="577"/>
      <c r="E89" s="577"/>
      <c r="F89" s="577"/>
      <c r="G89" s="577"/>
      <c r="H89" s="577"/>
      <c r="I89" s="577"/>
      <c r="J89" s="72">
        <f>J34*0.42%</f>
        <v>2.8330680000000004</v>
      </c>
    </row>
    <row r="90" spans="2:10" ht="13" x14ac:dyDescent="0.25">
      <c r="B90" s="104" t="s">
        <v>13</v>
      </c>
      <c r="C90" s="577" t="s">
        <v>99</v>
      </c>
      <c r="D90" s="577"/>
      <c r="E90" s="577"/>
      <c r="F90" s="577"/>
      <c r="G90" s="577"/>
      <c r="H90" s="577"/>
      <c r="I90" s="577"/>
      <c r="J90" s="25">
        <f>J34*0.03%</f>
        <v>0.20236200000000001</v>
      </c>
    </row>
    <row r="91" spans="2:10" ht="13" x14ac:dyDescent="0.25">
      <c r="B91" s="104" t="s">
        <v>98</v>
      </c>
      <c r="C91" s="577" t="s">
        <v>97</v>
      </c>
      <c r="D91" s="577"/>
      <c r="E91" s="577"/>
      <c r="F91" s="577"/>
      <c r="G91" s="577"/>
      <c r="H91" s="577"/>
      <c r="I91" s="577"/>
      <c r="J91" s="25">
        <f>ROUND((0.08*0.4*0.05)*J34,2)</f>
        <v>1.08</v>
      </c>
    </row>
    <row r="92" spans="2:10" ht="13" x14ac:dyDescent="0.25">
      <c r="B92" s="104" t="s">
        <v>96</v>
      </c>
      <c r="C92" s="553" t="s">
        <v>95</v>
      </c>
      <c r="D92" s="553"/>
      <c r="E92" s="553"/>
      <c r="F92" s="553"/>
      <c r="G92" s="553"/>
      <c r="H92" s="553"/>
      <c r="I92" s="553"/>
      <c r="J92" s="71">
        <f>ROUND((1*0.08*0.1*0.05)*J34,2)</f>
        <v>0.27</v>
      </c>
    </row>
    <row r="93" spans="2:10" ht="13" x14ac:dyDescent="0.25">
      <c r="B93" s="104" t="s">
        <v>35</v>
      </c>
      <c r="C93" s="553" t="s">
        <v>190</v>
      </c>
      <c r="D93" s="553"/>
      <c r="E93" s="553"/>
      <c r="F93" s="553"/>
      <c r="G93" s="553"/>
      <c r="H93" s="553"/>
      <c r="I93" s="553"/>
      <c r="J93" s="25">
        <f xml:space="preserve"> J34*1.94%</f>
        <v>13.086076000000002</v>
      </c>
    </row>
    <row r="94" spans="2:10" ht="13" x14ac:dyDescent="0.25">
      <c r="B94" s="104" t="s">
        <v>32</v>
      </c>
      <c r="C94" s="577" t="s">
        <v>93</v>
      </c>
      <c r="D94" s="577"/>
      <c r="E94" s="577"/>
      <c r="F94" s="577"/>
      <c r="G94" s="577"/>
      <c r="H94" s="577"/>
      <c r="I94" s="577"/>
      <c r="J94" s="25">
        <f>J93*36.8%</f>
        <v>4.8156759680000008</v>
      </c>
    </row>
    <row r="95" spans="2:10" ht="13" x14ac:dyDescent="0.25">
      <c r="B95" s="104" t="s">
        <v>92</v>
      </c>
      <c r="C95" s="577" t="s">
        <v>91</v>
      </c>
      <c r="D95" s="577"/>
      <c r="E95" s="577"/>
      <c r="F95" s="577"/>
      <c r="G95" s="577"/>
      <c r="H95" s="577"/>
      <c r="I95" s="577"/>
      <c r="J95" s="25">
        <f>ROUND(1*0.08*0.4*J34,2)</f>
        <v>21.59</v>
      </c>
    </row>
    <row r="96" spans="2:10" ht="13" x14ac:dyDescent="0.25">
      <c r="B96" s="104" t="s">
        <v>90</v>
      </c>
      <c r="C96" s="553" t="s">
        <v>89</v>
      </c>
      <c r="D96" s="553"/>
      <c r="E96" s="553"/>
      <c r="F96" s="553"/>
      <c r="G96" s="553"/>
      <c r="H96" s="553"/>
      <c r="I96" s="553"/>
      <c r="J96" s="25">
        <f>ROUND(1*0.08*0.1*J34,2)</f>
        <v>5.4</v>
      </c>
    </row>
    <row r="97" spans="2:10" ht="13" x14ac:dyDescent="0.25">
      <c r="B97" s="578" t="s">
        <v>47</v>
      </c>
      <c r="C97" s="578"/>
      <c r="D97" s="578"/>
      <c r="E97" s="578"/>
      <c r="F97" s="578"/>
      <c r="G97" s="578"/>
      <c r="H97" s="578"/>
      <c r="I97" s="578"/>
      <c r="J97" s="25">
        <f>SUM(J89:J96)</f>
        <v>49.277181968000001</v>
      </c>
    </row>
    <row r="98" spans="2:10" ht="14" x14ac:dyDescent="0.25">
      <c r="B98" s="554" t="s">
        <v>88</v>
      </c>
      <c r="C98" s="554"/>
      <c r="D98" s="554"/>
      <c r="E98" s="554"/>
      <c r="F98" s="554"/>
      <c r="G98" s="554"/>
      <c r="H98" s="554"/>
      <c r="I98" s="554"/>
      <c r="J98" s="554"/>
    </row>
    <row r="99" spans="2:10" ht="14" x14ac:dyDescent="0.3">
      <c r="B99" s="41" t="s">
        <v>68</v>
      </c>
      <c r="C99" s="581" t="s">
        <v>87</v>
      </c>
      <c r="D99" s="581"/>
      <c r="E99" s="581"/>
      <c r="F99" s="581"/>
      <c r="G99" s="581"/>
      <c r="H99" s="581"/>
      <c r="I99" s="581"/>
      <c r="J99" s="41" t="s">
        <v>16</v>
      </c>
    </row>
    <row r="100" spans="2:10" ht="13" x14ac:dyDescent="0.3">
      <c r="B100" s="102" t="s">
        <v>15</v>
      </c>
      <c r="C100" s="577" t="s">
        <v>86</v>
      </c>
      <c r="D100" s="577"/>
      <c r="E100" s="577"/>
      <c r="F100" s="577"/>
      <c r="G100" s="577"/>
      <c r="H100" s="577"/>
      <c r="I100" s="577"/>
      <c r="J100" s="25">
        <f>J34*8.33%</f>
        <v>56.189182000000002</v>
      </c>
    </row>
    <row r="101" spans="2:10" ht="13" x14ac:dyDescent="0.3">
      <c r="B101" s="102" t="s">
        <v>13</v>
      </c>
      <c r="C101" s="577" t="s">
        <v>191</v>
      </c>
      <c r="D101" s="577"/>
      <c r="E101" s="577"/>
      <c r="F101" s="577"/>
      <c r="G101" s="577"/>
      <c r="H101" s="577"/>
      <c r="I101" s="577"/>
      <c r="J101" s="40">
        <f>J34*1%</f>
        <v>6.745400000000001</v>
      </c>
    </row>
    <row r="102" spans="2:10" ht="13" x14ac:dyDescent="0.3">
      <c r="B102" s="102" t="s">
        <v>12</v>
      </c>
      <c r="C102" s="577" t="s">
        <v>180</v>
      </c>
      <c r="D102" s="577"/>
      <c r="E102" s="577"/>
      <c r="F102" s="577"/>
      <c r="G102" s="577"/>
      <c r="H102" s="577"/>
      <c r="I102" s="577"/>
      <c r="J102" s="40">
        <f>J34*0.02%</f>
        <v>0.13490800000000003</v>
      </c>
    </row>
    <row r="103" spans="2:10" ht="13" x14ac:dyDescent="0.3">
      <c r="B103" s="102" t="s">
        <v>35</v>
      </c>
      <c r="C103" s="577" t="s">
        <v>192</v>
      </c>
      <c r="D103" s="577"/>
      <c r="E103" s="577"/>
      <c r="F103" s="577"/>
      <c r="G103" s="577"/>
      <c r="H103" s="577"/>
      <c r="I103" s="577"/>
      <c r="J103" s="40">
        <f>J34*0.05%</f>
        <v>0.33727000000000007</v>
      </c>
    </row>
    <row r="104" spans="2:10" ht="13" x14ac:dyDescent="0.3">
      <c r="B104" s="102" t="s">
        <v>32</v>
      </c>
      <c r="C104" s="577" t="s">
        <v>193</v>
      </c>
      <c r="D104" s="577"/>
      <c r="E104" s="577"/>
      <c r="F104" s="577"/>
      <c r="G104" s="577"/>
      <c r="H104" s="577"/>
      <c r="I104" s="577"/>
      <c r="J104" s="37">
        <f>J34*0.28%</f>
        <v>1.8887120000000004</v>
      </c>
    </row>
    <row r="105" spans="2:10" ht="13" x14ac:dyDescent="0.3">
      <c r="B105" s="102" t="s">
        <v>81</v>
      </c>
      <c r="C105" s="577" t="s">
        <v>65</v>
      </c>
      <c r="D105" s="577"/>
      <c r="E105" s="577"/>
      <c r="F105" s="577"/>
      <c r="G105" s="577"/>
      <c r="H105" s="577"/>
      <c r="I105" s="577"/>
      <c r="J105" s="37"/>
    </row>
    <row r="106" spans="2:10" ht="13" x14ac:dyDescent="0.3">
      <c r="B106" s="578" t="s">
        <v>80</v>
      </c>
      <c r="C106" s="578"/>
      <c r="D106" s="578"/>
      <c r="E106" s="578"/>
      <c r="F106" s="578"/>
      <c r="G106" s="578"/>
      <c r="H106" s="578"/>
      <c r="I106" s="578"/>
      <c r="J106" s="37">
        <f>SUM(J100:J105)</f>
        <v>65.295472000000004</v>
      </c>
    </row>
    <row r="107" spans="2:10" ht="13" x14ac:dyDescent="0.3">
      <c r="B107" s="105" t="s">
        <v>79</v>
      </c>
      <c r="C107" s="577" t="s">
        <v>78</v>
      </c>
      <c r="D107" s="577"/>
      <c r="E107" s="577"/>
      <c r="F107" s="577"/>
      <c r="G107" s="577"/>
      <c r="H107" s="577"/>
      <c r="I107" s="577"/>
      <c r="J107" s="37">
        <f>ROUND(I70*J106,2)</f>
        <v>24.03</v>
      </c>
    </row>
    <row r="108" spans="2:10" ht="13" x14ac:dyDescent="0.25">
      <c r="B108" s="578" t="s">
        <v>47</v>
      </c>
      <c r="C108" s="578"/>
      <c r="D108" s="578"/>
      <c r="E108" s="578"/>
      <c r="F108" s="578"/>
      <c r="G108" s="578"/>
      <c r="H108" s="578"/>
      <c r="I108" s="578"/>
      <c r="J108" s="25">
        <f>SUM(J106:J107)</f>
        <v>89.325472000000005</v>
      </c>
    </row>
    <row r="109" spans="2:10" ht="14" x14ac:dyDescent="0.25">
      <c r="B109" s="581" t="s">
        <v>77</v>
      </c>
      <c r="C109" s="581"/>
      <c r="D109" s="581"/>
      <c r="E109" s="581"/>
      <c r="F109" s="581"/>
      <c r="G109" s="581"/>
      <c r="H109" s="581"/>
      <c r="I109" s="581"/>
      <c r="J109" s="581"/>
    </row>
    <row r="110" spans="2:10" ht="14" x14ac:dyDescent="0.25">
      <c r="B110" s="111">
        <v>4</v>
      </c>
      <c r="C110" s="554" t="s">
        <v>34</v>
      </c>
      <c r="D110" s="554"/>
      <c r="E110" s="554"/>
      <c r="F110" s="554"/>
      <c r="G110" s="554"/>
      <c r="H110" s="554"/>
      <c r="I110" s="554"/>
      <c r="J110" s="111" t="s">
        <v>16</v>
      </c>
    </row>
    <row r="111" spans="2:10" ht="13" x14ac:dyDescent="0.25">
      <c r="B111" s="104" t="s">
        <v>76</v>
      </c>
      <c r="C111" s="553" t="s">
        <v>75</v>
      </c>
      <c r="D111" s="553"/>
      <c r="E111" s="553"/>
      <c r="F111" s="553"/>
      <c r="G111" s="553"/>
      <c r="H111" s="553"/>
      <c r="I111" s="553"/>
      <c r="J111" s="25">
        <f>J70</f>
        <v>248.23071999999999</v>
      </c>
    </row>
    <row r="112" spans="2:10" ht="13" x14ac:dyDescent="0.25">
      <c r="B112" s="104" t="s">
        <v>74</v>
      </c>
      <c r="C112" s="553" t="s">
        <v>73</v>
      </c>
      <c r="D112" s="553"/>
      <c r="E112" s="553"/>
      <c r="F112" s="553"/>
      <c r="G112" s="553"/>
      <c r="H112" s="553"/>
      <c r="I112" s="553"/>
      <c r="J112" s="25">
        <f>J80</f>
        <v>102.521394</v>
      </c>
    </row>
    <row r="113" spans="2:10" ht="13" x14ac:dyDescent="0.25">
      <c r="B113" s="104" t="s">
        <v>72</v>
      </c>
      <c r="C113" s="553" t="s">
        <v>71</v>
      </c>
      <c r="D113" s="553"/>
      <c r="E113" s="553"/>
      <c r="F113" s="553"/>
      <c r="G113" s="553"/>
      <c r="H113" s="553"/>
      <c r="I113" s="553"/>
      <c r="J113" s="25">
        <f>J86</f>
        <v>0.64217800000000014</v>
      </c>
    </row>
    <row r="114" spans="2:10" ht="13" x14ac:dyDescent="0.25">
      <c r="B114" s="104" t="s">
        <v>70</v>
      </c>
      <c r="C114" s="553" t="s">
        <v>69</v>
      </c>
      <c r="D114" s="553"/>
      <c r="E114" s="553"/>
      <c r="F114" s="553"/>
      <c r="G114" s="553"/>
      <c r="H114" s="553"/>
      <c r="I114" s="553"/>
      <c r="J114" s="25">
        <f>J97</f>
        <v>49.277181968000001</v>
      </c>
    </row>
    <row r="115" spans="2:10" ht="13" x14ac:dyDescent="0.25">
      <c r="B115" s="104" t="s">
        <v>68</v>
      </c>
      <c r="C115" s="553" t="s">
        <v>67</v>
      </c>
      <c r="D115" s="553"/>
      <c r="E115" s="553"/>
      <c r="F115" s="553"/>
      <c r="G115" s="553"/>
      <c r="H115" s="553"/>
      <c r="I115" s="553"/>
      <c r="J115" s="25">
        <f>J108</f>
        <v>89.325472000000005</v>
      </c>
    </row>
    <row r="116" spans="2:10" ht="13" x14ac:dyDescent="0.25">
      <c r="B116" s="104" t="s">
        <v>66</v>
      </c>
      <c r="C116" s="553" t="s">
        <v>65</v>
      </c>
      <c r="D116" s="553"/>
      <c r="E116" s="553"/>
      <c r="F116" s="553"/>
      <c r="G116" s="553"/>
      <c r="H116" s="553"/>
      <c r="I116" s="553"/>
      <c r="J116" s="25">
        <v>0</v>
      </c>
    </row>
    <row r="117" spans="2:10" ht="13" x14ac:dyDescent="0.25">
      <c r="B117" s="578" t="s">
        <v>47</v>
      </c>
      <c r="C117" s="578"/>
      <c r="D117" s="578"/>
      <c r="E117" s="578"/>
      <c r="F117" s="578"/>
      <c r="G117" s="578"/>
      <c r="H117" s="578"/>
      <c r="I117" s="578"/>
      <c r="J117" s="25">
        <f>SUM(J111:J116)</f>
        <v>489.99694596799998</v>
      </c>
    </row>
    <row r="118" spans="2:10" ht="13" x14ac:dyDescent="0.25">
      <c r="B118" s="560" t="s">
        <v>64</v>
      </c>
      <c r="C118" s="560"/>
      <c r="D118" s="560"/>
      <c r="E118" s="560"/>
      <c r="F118" s="560"/>
      <c r="G118" s="560"/>
      <c r="H118" s="560"/>
      <c r="I118" s="560"/>
      <c r="J118" s="560"/>
    </row>
    <row r="119" spans="2:10" ht="14" x14ac:dyDescent="0.25">
      <c r="B119" s="111">
        <v>5</v>
      </c>
      <c r="C119" s="581" t="s">
        <v>63</v>
      </c>
      <c r="D119" s="581"/>
      <c r="E119" s="581"/>
      <c r="F119" s="581"/>
      <c r="G119" s="581"/>
      <c r="H119" s="581"/>
      <c r="I119" s="111" t="s">
        <v>62</v>
      </c>
      <c r="J119" s="34" t="s">
        <v>16</v>
      </c>
    </row>
    <row r="120" spans="2:10" ht="13" x14ac:dyDescent="0.25">
      <c r="B120" s="582" t="s">
        <v>61</v>
      </c>
      <c r="C120" s="582"/>
      <c r="D120" s="582"/>
      <c r="E120" s="582"/>
      <c r="F120" s="582"/>
      <c r="G120" s="582"/>
      <c r="H120" s="582"/>
      <c r="I120" s="33" t="s">
        <v>49</v>
      </c>
      <c r="J120" s="23">
        <f>SUM(J34+J46+J56+J117)</f>
        <v>1413.336945968</v>
      </c>
    </row>
    <row r="121" spans="2:10" ht="13" x14ac:dyDescent="0.25">
      <c r="B121" s="104" t="s">
        <v>15</v>
      </c>
      <c r="C121" s="577" t="s">
        <v>60</v>
      </c>
      <c r="D121" s="577"/>
      <c r="E121" s="577"/>
      <c r="F121" s="577"/>
      <c r="G121" s="577"/>
      <c r="H121" s="577"/>
      <c r="I121" s="32">
        <v>1.0999999999999999E-2</v>
      </c>
      <c r="J121" s="25">
        <v>17.670000000000002</v>
      </c>
    </row>
    <row r="122" spans="2:10" ht="13" x14ac:dyDescent="0.25">
      <c r="B122" s="582" t="s">
        <v>59</v>
      </c>
      <c r="C122" s="582"/>
      <c r="D122" s="582"/>
      <c r="E122" s="582"/>
      <c r="F122" s="582"/>
      <c r="G122" s="582"/>
      <c r="H122" s="582"/>
      <c r="I122" s="31" t="s">
        <v>49</v>
      </c>
      <c r="J122" s="23">
        <f>SUM(J34+J46+J56+J117+J121)</f>
        <v>1431.0069459680001</v>
      </c>
    </row>
    <row r="123" spans="2:10" ht="13" x14ac:dyDescent="0.25">
      <c r="B123" s="104" t="s">
        <v>13</v>
      </c>
      <c r="C123" s="577" t="s">
        <v>58</v>
      </c>
      <c r="D123" s="577"/>
      <c r="E123" s="577"/>
      <c r="F123" s="577"/>
      <c r="G123" s="577"/>
      <c r="H123" s="577"/>
      <c r="I123" s="32">
        <v>2.5999999999999999E-2</v>
      </c>
      <c r="J123" s="25">
        <v>42</v>
      </c>
    </row>
    <row r="124" spans="2:10" ht="13" x14ac:dyDescent="0.25">
      <c r="B124" s="582" t="s">
        <v>57</v>
      </c>
      <c r="C124" s="582"/>
      <c r="D124" s="582"/>
      <c r="E124" s="582"/>
      <c r="F124" s="582"/>
      <c r="G124" s="582"/>
      <c r="H124" s="582"/>
      <c r="I124" s="31" t="s">
        <v>49</v>
      </c>
      <c r="J124" s="23">
        <f>SUM(J34+J46+J56+J117+J121+J123)</f>
        <v>1473.0069459680001</v>
      </c>
    </row>
    <row r="125" spans="2:10" ht="13" x14ac:dyDescent="0.25">
      <c r="B125" s="104" t="s">
        <v>12</v>
      </c>
      <c r="C125" s="577" t="s">
        <v>56</v>
      </c>
      <c r="D125" s="577"/>
      <c r="E125" s="577"/>
      <c r="F125" s="577"/>
      <c r="G125" s="577"/>
      <c r="H125" s="577"/>
      <c r="I125" s="30" t="s">
        <v>49</v>
      </c>
      <c r="J125" s="28" t="s">
        <v>49</v>
      </c>
    </row>
    <row r="126" spans="2:10" ht="13" x14ac:dyDescent="0.25">
      <c r="B126" s="104"/>
      <c r="C126" s="577" t="s">
        <v>55</v>
      </c>
      <c r="D126" s="577"/>
      <c r="E126" s="577"/>
      <c r="F126" s="577"/>
      <c r="G126" s="577"/>
      <c r="H126" s="577"/>
      <c r="I126" s="30" t="s">
        <v>49</v>
      </c>
      <c r="J126" s="28" t="s">
        <v>49</v>
      </c>
    </row>
    <row r="127" spans="2:10" ht="13" x14ac:dyDescent="0.25">
      <c r="B127" s="104"/>
      <c r="C127" s="583" t="s">
        <v>54</v>
      </c>
      <c r="D127" s="583"/>
      <c r="E127" s="583"/>
      <c r="F127" s="583"/>
      <c r="G127" s="583"/>
      <c r="H127" s="583"/>
      <c r="I127" s="26">
        <v>0.03</v>
      </c>
      <c r="J127" s="25">
        <v>48.38</v>
      </c>
    </row>
    <row r="128" spans="2:10" ht="13" x14ac:dyDescent="0.25">
      <c r="B128" s="104"/>
      <c r="C128" s="583" t="s">
        <v>53</v>
      </c>
      <c r="D128" s="583"/>
      <c r="E128" s="583"/>
      <c r="F128" s="583"/>
      <c r="G128" s="583"/>
      <c r="H128" s="583"/>
      <c r="I128" s="26">
        <v>6.4999999999999997E-3</v>
      </c>
      <c r="J128" s="25">
        <v>10.48</v>
      </c>
    </row>
    <row r="129" spans="2:10" ht="13" x14ac:dyDescent="0.25">
      <c r="B129" s="104"/>
      <c r="C129" s="582" t="s">
        <v>52</v>
      </c>
      <c r="D129" s="582"/>
      <c r="E129" s="582"/>
      <c r="F129" s="582"/>
      <c r="G129" s="582"/>
      <c r="H129" s="582"/>
      <c r="I129" s="29" t="s">
        <v>49</v>
      </c>
      <c r="J129" s="28" t="s">
        <v>49</v>
      </c>
    </row>
    <row r="130" spans="2:10" ht="13" x14ac:dyDescent="0.25">
      <c r="B130" s="104"/>
      <c r="C130" s="584" t="s">
        <v>51</v>
      </c>
      <c r="D130" s="584"/>
      <c r="E130" s="584"/>
      <c r="F130" s="584"/>
      <c r="G130" s="584"/>
      <c r="H130" s="584"/>
      <c r="I130" s="29" t="s">
        <v>49</v>
      </c>
      <c r="J130" s="28" t="s">
        <v>49</v>
      </c>
    </row>
    <row r="131" spans="2:10" ht="13" x14ac:dyDescent="0.25">
      <c r="B131" s="104"/>
      <c r="C131" s="573" t="s">
        <v>50</v>
      </c>
      <c r="D131" s="573"/>
      <c r="E131" s="573"/>
      <c r="F131" s="573"/>
      <c r="G131" s="573"/>
      <c r="H131" s="573"/>
      <c r="I131" s="29" t="s">
        <v>49</v>
      </c>
      <c r="J131" s="28" t="s">
        <v>49</v>
      </c>
    </row>
    <row r="132" spans="2:10" ht="13" x14ac:dyDescent="0.25">
      <c r="B132" s="104"/>
      <c r="C132" s="583" t="s">
        <v>179</v>
      </c>
      <c r="D132" s="583"/>
      <c r="E132" s="583"/>
      <c r="F132" s="583"/>
      <c r="G132" s="583"/>
      <c r="H132" s="583"/>
      <c r="I132" s="26">
        <v>0.05</v>
      </c>
      <c r="J132" s="25">
        <v>80.63</v>
      </c>
    </row>
    <row r="133" spans="2:10" ht="13" x14ac:dyDescent="0.25">
      <c r="B133" s="578" t="s">
        <v>47</v>
      </c>
      <c r="C133" s="578"/>
      <c r="D133" s="578"/>
      <c r="E133" s="578"/>
      <c r="F133" s="578"/>
      <c r="G133" s="578"/>
      <c r="H133" s="578"/>
      <c r="I133" s="578"/>
      <c r="J133" s="25">
        <f>J121+J123+J127+J128+J132</f>
        <v>199.16000000000003</v>
      </c>
    </row>
    <row r="134" spans="2:10" ht="13" x14ac:dyDescent="0.25">
      <c r="B134" s="578"/>
      <c r="C134" s="578"/>
      <c r="D134" s="578"/>
      <c r="E134" s="578"/>
      <c r="F134" s="578"/>
      <c r="G134" s="578"/>
      <c r="H134" s="578"/>
      <c r="I134" s="578"/>
      <c r="J134" s="578"/>
    </row>
    <row r="135" spans="2:10" ht="13" x14ac:dyDescent="0.25">
      <c r="B135" s="589" t="s">
        <v>46</v>
      </c>
      <c r="C135" s="589"/>
      <c r="D135" s="589"/>
      <c r="E135" s="589"/>
      <c r="F135" s="589"/>
      <c r="G135" s="589"/>
      <c r="H135" s="589"/>
      <c r="I135" s="24">
        <f>SUM(I127:I132)</f>
        <v>8.6499999999999994E-2</v>
      </c>
      <c r="J135" s="23">
        <f>SUM(J127:J132)</f>
        <v>139.49</v>
      </c>
    </row>
    <row r="136" spans="2:10" x14ac:dyDescent="0.25">
      <c r="B136" s="590" t="s">
        <v>45</v>
      </c>
      <c r="C136" s="590"/>
      <c r="D136" s="591" t="s">
        <v>44</v>
      </c>
      <c r="E136" s="591"/>
      <c r="F136" s="591"/>
      <c r="G136" s="591"/>
      <c r="H136" s="591"/>
      <c r="I136" s="591"/>
      <c r="J136" s="591"/>
    </row>
    <row r="137" spans="2:10" x14ac:dyDescent="0.25">
      <c r="B137" s="590"/>
      <c r="C137" s="590"/>
      <c r="D137" s="592" t="s">
        <v>43</v>
      </c>
      <c r="E137" s="592"/>
      <c r="F137" s="592"/>
      <c r="G137" s="592"/>
      <c r="H137" s="592"/>
      <c r="I137" s="592"/>
      <c r="J137" s="592"/>
    </row>
    <row r="138" spans="2:10" x14ac:dyDescent="0.25">
      <c r="B138" s="590"/>
      <c r="C138" s="590"/>
      <c r="D138" s="593" t="s">
        <v>42</v>
      </c>
      <c r="E138" s="593"/>
      <c r="F138" s="593"/>
      <c r="G138" s="593"/>
      <c r="H138" s="593"/>
      <c r="I138" s="593"/>
      <c r="J138" s="593"/>
    </row>
    <row r="139" spans="2:10" x14ac:dyDescent="0.25">
      <c r="B139" s="585"/>
      <c r="C139" s="585"/>
      <c r="D139" s="585"/>
      <c r="E139" s="585"/>
      <c r="F139" s="585"/>
      <c r="G139" s="585"/>
      <c r="H139" s="585"/>
      <c r="I139" s="585"/>
      <c r="J139" s="585"/>
    </row>
    <row r="140" spans="2:10" ht="13" x14ac:dyDescent="0.25">
      <c r="B140" s="553" t="s">
        <v>41</v>
      </c>
      <c r="C140" s="553"/>
      <c r="D140" s="553"/>
      <c r="E140" s="553"/>
      <c r="F140" s="553"/>
      <c r="G140" s="553"/>
      <c r="H140" s="553"/>
      <c r="I140" s="553"/>
      <c r="J140" s="553"/>
    </row>
    <row r="141" spans="2:10" ht="13" x14ac:dyDescent="0.25">
      <c r="B141" s="578"/>
      <c r="C141" s="578"/>
      <c r="D141" s="578"/>
      <c r="E141" s="578"/>
      <c r="F141" s="578"/>
      <c r="G141" s="578"/>
      <c r="H141" s="578"/>
      <c r="I141" s="578"/>
      <c r="J141" s="578"/>
    </row>
    <row r="142" spans="2:10" ht="15.5" x14ac:dyDescent="0.25">
      <c r="B142" s="586" t="s">
        <v>40</v>
      </c>
      <c r="C142" s="586"/>
      <c r="D142" s="586"/>
      <c r="E142" s="586"/>
      <c r="F142" s="586"/>
      <c r="G142" s="586"/>
      <c r="H142" s="586"/>
      <c r="I142" s="586"/>
      <c r="J142" s="586"/>
    </row>
    <row r="143" spans="2:10" ht="14" x14ac:dyDescent="0.25">
      <c r="B143" s="587" t="s">
        <v>39</v>
      </c>
      <c r="C143" s="587"/>
      <c r="D143" s="587"/>
      <c r="E143" s="587"/>
      <c r="F143" s="587"/>
      <c r="G143" s="587"/>
      <c r="H143" s="587"/>
      <c r="I143" s="587"/>
      <c r="J143" s="103" t="s">
        <v>16</v>
      </c>
    </row>
    <row r="144" spans="2:10" ht="13" x14ac:dyDescent="0.25">
      <c r="B144" s="107" t="s">
        <v>15</v>
      </c>
      <c r="C144" s="588" t="s">
        <v>38</v>
      </c>
      <c r="D144" s="588"/>
      <c r="E144" s="588"/>
      <c r="F144" s="588"/>
      <c r="G144" s="588"/>
      <c r="H144" s="588"/>
      <c r="I144" s="588"/>
      <c r="J144" s="20">
        <f>J34</f>
        <v>674.54000000000008</v>
      </c>
    </row>
    <row r="145" spans="2:10" ht="13" x14ac:dyDescent="0.25">
      <c r="B145" s="107" t="s">
        <v>13</v>
      </c>
      <c r="C145" s="588" t="s">
        <v>37</v>
      </c>
      <c r="D145" s="588"/>
      <c r="E145" s="588"/>
      <c r="F145" s="588"/>
      <c r="G145" s="588"/>
      <c r="H145" s="588"/>
      <c r="I145" s="588"/>
      <c r="J145" s="20">
        <f>J46</f>
        <v>228.79999999999998</v>
      </c>
    </row>
    <row r="146" spans="2:10" ht="13" x14ac:dyDescent="0.25">
      <c r="B146" s="107" t="s">
        <v>12</v>
      </c>
      <c r="C146" s="588" t="s">
        <v>36</v>
      </c>
      <c r="D146" s="588"/>
      <c r="E146" s="588"/>
      <c r="F146" s="588"/>
      <c r="G146" s="588"/>
      <c r="H146" s="588"/>
      <c r="I146" s="588"/>
      <c r="J146" s="20">
        <f>J56</f>
        <v>20</v>
      </c>
    </row>
    <row r="147" spans="2:10" ht="13" x14ac:dyDescent="0.25">
      <c r="B147" s="107" t="s">
        <v>35</v>
      </c>
      <c r="C147" s="588" t="s">
        <v>34</v>
      </c>
      <c r="D147" s="588"/>
      <c r="E147" s="588"/>
      <c r="F147" s="588"/>
      <c r="G147" s="588"/>
      <c r="H147" s="588"/>
      <c r="I147" s="588"/>
      <c r="J147" s="20">
        <f>J117</f>
        <v>489.99694596799998</v>
      </c>
    </row>
    <row r="148" spans="2:10" ht="13" x14ac:dyDescent="0.25">
      <c r="B148" s="598" t="s">
        <v>33</v>
      </c>
      <c r="C148" s="598"/>
      <c r="D148" s="598"/>
      <c r="E148" s="598"/>
      <c r="F148" s="598"/>
      <c r="G148" s="598"/>
      <c r="H148" s="598"/>
      <c r="I148" s="598"/>
      <c r="J148" s="20">
        <f>SUM(J144:J147)</f>
        <v>1413.336945968</v>
      </c>
    </row>
    <row r="149" spans="2:10" ht="13" x14ac:dyDescent="0.25">
      <c r="B149" s="21" t="s">
        <v>32</v>
      </c>
      <c r="C149" s="588" t="s">
        <v>31</v>
      </c>
      <c r="D149" s="588"/>
      <c r="E149" s="588"/>
      <c r="F149" s="588"/>
      <c r="G149" s="588"/>
      <c r="H149" s="588"/>
      <c r="I149" s="588"/>
      <c r="J149" s="20">
        <v>199.16</v>
      </c>
    </row>
    <row r="150" spans="2:10" ht="13" x14ac:dyDescent="0.25">
      <c r="B150" s="598" t="s">
        <v>30</v>
      </c>
      <c r="C150" s="598"/>
      <c r="D150" s="598"/>
      <c r="E150" s="598"/>
      <c r="F150" s="598"/>
      <c r="G150" s="598"/>
      <c r="H150" s="598"/>
      <c r="I150" s="598"/>
      <c r="J150" s="20">
        <v>1612.5</v>
      </c>
    </row>
    <row r="151" spans="2:10" ht="14.5" x14ac:dyDescent="0.25">
      <c r="B151" s="594" t="s">
        <v>29</v>
      </c>
      <c r="C151" s="594"/>
      <c r="D151" s="594"/>
      <c r="E151" s="594"/>
      <c r="F151" s="594"/>
      <c r="G151" s="594"/>
      <c r="H151" s="594"/>
      <c r="I151" s="594"/>
      <c r="J151" s="594"/>
    </row>
    <row r="152" spans="2:10" ht="15.5" x14ac:dyDescent="0.25">
      <c r="B152" s="586" t="s">
        <v>28</v>
      </c>
      <c r="C152" s="586"/>
      <c r="D152" s="586"/>
      <c r="E152" s="586"/>
      <c r="F152" s="586"/>
      <c r="G152" s="586"/>
      <c r="H152" s="586"/>
      <c r="I152" s="586"/>
      <c r="J152" s="586"/>
    </row>
    <row r="153" spans="2:10" ht="69" x14ac:dyDescent="0.25">
      <c r="B153" s="595" t="s">
        <v>27</v>
      </c>
      <c r="C153" s="595"/>
      <c r="D153" s="580" t="s">
        <v>26</v>
      </c>
      <c r="E153" s="580"/>
      <c r="F153" s="19" t="s">
        <v>25</v>
      </c>
      <c r="G153" s="580" t="s">
        <v>24</v>
      </c>
      <c r="H153" s="580"/>
      <c r="I153" s="103" t="s">
        <v>23</v>
      </c>
      <c r="J153" s="103" t="s">
        <v>22</v>
      </c>
    </row>
    <row r="154" spans="2:10" x14ac:dyDescent="0.25">
      <c r="B154" s="621" t="s">
        <v>197</v>
      </c>
      <c r="C154" s="596"/>
      <c r="D154" s="619">
        <v>1612.5</v>
      </c>
      <c r="E154" s="597"/>
      <c r="F154" s="18">
        <v>3</v>
      </c>
      <c r="G154" s="619">
        <v>1612.5</v>
      </c>
      <c r="H154" s="597"/>
      <c r="I154" s="16">
        <v>1</v>
      </c>
      <c r="J154" s="108">
        <v>4837.5</v>
      </c>
    </row>
    <row r="155" spans="2:10" ht="13" x14ac:dyDescent="0.25">
      <c r="B155" s="603" t="s">
        <v>20</v>
      </c>
      <c r="C155" s="603"/>
      <c r="D155" s="603"/>
      <c r="E155" s="603"/>
      <c r="F155" s="603"/>
      <c r="G155" s="603"/>
      <c r="H155" s="603"/>
      <c r="I155" s="603"/>
      <c r="J155" s="108">
        <v>4837.5</v>
      </c>
    </row>
    <row r="156" spans="2:10" ht="15.5" x14ac:dyDescent="0.25">
      <c r="B156" s="586" t="s">
        <v>19</v>
      </c>
      <c r="C156" s="586"/>
      <c r="D156" s="586"/>
      <c r="E156" s="586"/>
      <c r="F156" s="586"/>
      <c r="G156" s="586"/>
      <c r="H156" s="586"/>
      <c r="I156" s="586"/>
      <c r="J156" s="586"/>
    </row>
    <row r="157" spans="2:10" ht="15.5" x14ac:dyDescent="0.25">
      <c r="B157" s="586" t="s">
        <v>18</v>
      </c>
      <c r="C157" s="586"/>
      <c r="D157" s="586"/>
      <c r="E157" s="586"/>
      <c r="F157" s="586"/>
      <c r="G157" s="586"/>
      <c r="H157" s="586"/>
      <c r="I157" s="586"/>
      <c r="J157" s="586"/>
    </row>
    <row r="158" spans="2:10" ht="13" x14ac:dyDescent="0.25">
      <c r="B158" s="580" t="s">
        <v>17</v>
      </c>
      <c r="C158" s="580"/>
      <c r="D158" s="580"/>
      <c r="E158" s="580"/>
      <c r="F158" s="580"/>
      <c r="G158" s="580"/>
      <c r="H158" s="580"/>
      <c r="I158" s="580"/>
      <c r="J158" s="103" t="s">
        <v>16</v>
      </c>
    </row>
    <row r="159" spans="2:10" x14ac:dyDescent="0.25">
      <c r="B159" s="106" t="s">
        <v>15</v>
      </c>
      <c r="C159" s="583" t="s">
        <v>14</v>
      </c>
      <c r="D159" s="583"/>
      <c r="E159" s="583"/>
      <c r="F159" s="583"/>
      <c r="G159" s="583"/>
      <c r="H159" s="583"/>
      <c r="I159" s="583"/>
      <c r="J159" s="16">
        <v>20</v>
      </c>
    </row>
    <row r="160" spans="2:10" x14ac:dyDescent="0.25">
      <c r="B160" s="106" t="s">
        <v>13</v>
      </c>
      <c r="C160" s="583" t="s">
        <v>9</v>
      </c>
      <c r="D160" s="583"/>
      <c r="E160" s="583"/>
      <c r="F160" s="583"/>
      <c r="G160" s="583"/>
      <c r="H160" s="583"/>
      <c r="I160" s="583"/>
      <c r="J160" s="108">
        <v>4837.5</v>
      </c>
    </row>
    <row r="161" spans="2:10" x14ac:dyDescent="0.25">
      <c r="B161" s="106" t="s">
        <v>12</v>
      </c>
      <c r="C161" s="583" t="s">
        <v>11</v>
      </c>
      <c r="D161" s="583"/>
      <c r="E161" s="583"/>
      <c r="F161" s="583"/>
      <c r="G161" s="583"/>
      <c r="H161" s="583"/>
      <c r="I161" s="583"/>
      <c r="J161" s="108">
        <v>96750</v>
      </c>
    </row>
    <row r="162" spans="2:10" x14ac:dyDescent="0.25">
      <c r="B162" s="599"/>
      <c r="C162" s="599"/>
      <c r="D162" s="599"/>
      <c r="E162" s="599"/>
      <c r="F162" s="599"/>
      <c r="G162" s="599"/>
      <c r="H162" s="599"/>
      <c r="I162" s="599"/>
      <c r="J162" s="599"/>
    </row>
    <row r="163" spans="2:10" x14ac:dyDescent="0.25">
      <c r="B163" s="596" t="s">
        <v>10</v>
      </c>
      <c r="C163" s="596"/>
      <c r="D163" s="596"/>
      <c r="E163" s="596"/>
      <c r="F163" s="596"/>
      <c r="G163" s="596"/>
      <c r="H163" s="596"/>
      <c r="I163" s="596"/>
      <c r="J163" s="596"/>
    </row>
    <row r="164" spans="2:10" ht="13" x14ac:dyDescent="0.3">
      <c r="B164" s="13"/>
      <c r="C164" s="13"/>
      <c r="D164" s="13"/>
      <c r="E164" s="13"/>
      <c r="F164" s="13"/>
      <c r="G164" s="13"/>
      <c r="H164" s="13"/>
      <c r="I164" s="12"/>
      <c r="J164" s="12"/>
    </row>
    <row r="165" spans="2:10" ht="13" x14ac:dyDescent="0.3">
      <c r="B165" s="600"/>
      <c r="C165" s="600"/>
      <c r="D165" s="600"/>
      <c r="E165" s="600"/>
      <c r="F165" s="600"/>
      <c r="G165" s="600"/>
      <c r="H165" s="600"/>
      <c r="I165" s="600"/>
      <c r="J165" s="600"/>
    </row>
    <row r="166" spans="2:10" ht="18" x14ac:dyDescent="0.25">
      <c r="B166" s="601" t="s">
        <v>9</v>
      </c>
      <c r="C166" s="601"/>
      <c r="D166" s="601"/>
      <c r="E166" s="601"/>
      <c r="F166" s="601"/>
      <c r="G166" s="601"/>
      <c r="H166" s="602">
        <v>4837.5</v>
      </c>
      <c r="I166" s="602"/>
      <c r="J166" s="602"/>
    </row>
    <row r="167" spans="2:10" ht="18" x14ac:dyDescent="0.4">
      <c r="B167" s="607"/>
      <c r="C167" s="607"/>
      <c r="D167" s="607"/>
      <c r="E167" s="607"/>
      <c r="F167" s="607"/>
      <c r="G167" s="607"/>
      <c r="H167" s="607"/>
      <c r="I167" s="607"/>
      <c r="J167" s="607"/>
    </row>
    <row r="168" spans="2:10" ht="18" x14ac:dyDescent="0.25">
      <c r="B168" s="601" t="s">
        <v>8</v>
      </c>
      <c r="C168" s="601"/>
      <c r="D168" s="601"/>
      <c r="E168" s="601"/>
      <c r="F168" s="601"/>
      <c r="G168" s="601"/>
      <c r="H168" s="608">
        <f>I13</f>
        <v>20</v>
      </c>
      <c r="I168" s="608"/>
      <c r="J168" s="608"/>
    </row>
    <row r="169" spans="2:10" ht="18" x14ac:dyDescent="0.25">
      <c r="B169" s="609"/>
      <c r="C169" s="609"/>
      <c r="D169" s="609"/>
      <c r="E169" s="609"/>
      <c r="F169" s="609"/>
      <c r="G169" s="609"/>
      <c r="H169" s="609"/>
      <c r="I169" s="609"/>
      <c r="J169" s="609"/>
    </row>
    <row r="170" spans="2:10" ht="18" x14ac:dyDescent="0.25">
      <c r="B170" s="610" t="s">
        <v>7</v>
      </c>
      <c r="C170" s="610"/>
      <c r="D170" s="610"/>
      <c r="E170" s="610"/>
      <c r="F170" s="610"/>
      <c r="G170" s="610"/>
      <c r="H170" s="611">
        <v>96750</v>
      </c>
      <c r="I170" s="611"/>
      <c r="J170" s="611"/>
    </row>
    <row r="171" spans="2:10" ht="13" x14ac:dyDescent="0.25">
      <c r="B171" s="570"/>
      <c r="C171" s="570"/>
      <c r="D171" s="570"/>
      <c r="E171" s="570"/>
      <c r="F171" s="570"/>
      <c r="G171" s="570"/>
      <c r="H171" s="570"/>
      <c r="I171" s="570"/>
      <c r="J171" s="570"/>
    </row>
    <row r="172" spans="2:10" ht="13" x14ac:dyDescent="0.25">
      <c r="B172" s="604" t="s">
        <v>207</v>
      </c>
      <c r="C172" s="604"/>
      <c r="D172" s="604"/>
      <c r="E172" s="604"/>
      <c r="F172" s="604"/>
      <c r="G172" s="604"/>
      <c r="H172" s="604"/>
      <c r="I172" s="604"/>
      <c r="J172" s="604"/>
    </row>
    <row r="173" spans="2:10" x14ac:dyDescent="0.25">
      <c r="B173" s="560" t="s">
        <v>5</v>
      </c>
      <c r="C173" s="560"/>
      <c r="D173" s="560"/>
      <c r="E173" s="560"/>
      <c r="F173" s="560"/>
      <c r="G173" s="560"/>
      <c r="H173" s="560"/>
      <c r="I173" s="580" t="s">
        <v>4</v>
      </c>
      <c r="J173" s="580"/>
    </row>
    <row r="174" spans="2:10" x14ac:dyDescent="0.25">
      <c r="B174" s="560"/>
      <c r="C174" s="560"/>
      <c r="D174" s="560"/>
      <c r="E174" s="560"/>
      <c r="F174" s="560"/>
      <c r="G174" s="560"/>
      <c r="H174" s="560"/>
      <c r="I174" s="580"/>
      <c r="J174" s="580"/>
    </row>
    <row r="175" spans="2:10" x14ac:dyDescent="0.25">
      <c r="B175" s="620" t="s">
        <v>205</v>
      </c>
      <c r="C175" s="605"/>
      <c r="D175" s="605"/>
      <c r="E175" s="605"/>
      <c r="F175" s="605"/>
      <c r="G175" s="605"/>
      <c r="H175" s="605"/>
      <c r="I175" s="606">
        <v>3</v>
      </c>
      <c r="J175" s="606"/>
    </row>
    <row r="176" spans="2:10" x14ac:dyDescent="0.25">
      <c r="B176" s="616"/>
      <c r="C176" s="616"/>
      <c r="D176" s="616"/>
      <c r="E176" s="616"/>
      <c r="F176" s="616"/>
      <c r="G176" s="616"/>
      <c r="H176" s="616"/>
      <c r="I176" s="616"/>
      <c r="J176" s="616"/>
    </row>
    <row r="177" spans="2:10" x14ac:dyDescent="0.25">
      <c r="B177" s="616"/>
      <c r="C177" s="616"/>
      <c r="D177" s="616"/>
      <c r="E177" s="616"/>
      <c r="F177" s="616"/>
      <c r="G177" s="616"/>
      <c r="H177" s="616"/>
      <c r="I177" s="616"/>
      <c r="J177" s="616"/>
    </row>
    <row r="178" spans="2:10" ht="13" x14ac:dyDescent="0.25">
      <c r="B178" s="617" t="s">
        <v>206</v>
      </c>
      <c r="C178" s="617"/>
      <c r="D178" s="617"/>
      <c r="E178" s="617"/>
      <c r="F178" s="617"/>
      <c r="G178" s="617"/>
      <c r="H178" s="617"/>
      <c r="I178" s="617"/>
      <c r="J178" s="617"/>
    </row>
    <row r="179" spans="2:10" ht="13" x14ac:dyDescent="0.25">
      <c r="B179" s="580" t="s">
        <v>1</v>
      </c>
      <c r="C179" s="580"/>
      <c r="D179" s="580"/>
      <c r="E179" s="580"/>
      <c r="F179" s="580"/>
      <c r="G179" s="580"/>
      <c r="H179" s="580"/>
      <c r="I179" s="580" t="s">
        <v>0</v>
      </c>
      <c r="J179" s="580"/>
    </row>
    <row r="180" spans="2:10" ht="14" x14ac:dyDescent="0.3">
      <c r="B180" s="618"/>
      <c r="C180" s="618"/>
      <c r="D180" s="618"/>
      <c r="E180" s="618"/>
      <c r="F180" s="618"/>
      <c r="G180" s="618"/>
      <c r="H180" s="618"/>
      <c r="I180" s="580"/>
      <c r="J180" s="580"/>
    </row>
  </sheetData>
  <mergeCells count="194">
    <mergeCell ref="B176:J177"/>
    <mergeCell ref="B178:J178"/>
    <mergeCell ref="B179:H179"/>
    <mergeCell ref="I179:J179"/>
    <mergeCell ref="B180:H180"/>
    <mergeCell ref="I180:J180"/>
    <mergeCell ref="B171:J171"/>
    <mergeCell ref="B172:J172"/>
    <mergeCell ref="B173:H174"/>
    <mergeCell ref="I173:J174"/>
    <mergeCell ref="B175:H175"/>
    <mergeCell ref="I175:J175"/>
    <mergeCell ref="B167:J167"/>
    <mergeCell ref="B168:G168"/>
    <mergeCell ref="H168:J168"/>
    <mergeCell ref="B169:J169"/>
    <mergeCell ref="B170:G170"/>
    <mergeCell ref="H170:J170"/>
    <mergeCell ref="C161:I161"/>
    <mergeCell ref="B162:J162"/>
    <mergeCell ref="B163:J163"/>
    <mergeCell ref="B165:J165"/>
    <mergeCell ref="B166:G166"/>
    <mergeCell ref="H166:J166"/>
    <mergeCell ref="B155:I155"/>
    <mergeCell ref="B156:J156"/>
    <mergeCell ref="B157:J157"/>
    <mergeCell ref="B158:I158"/>
    <mergeCell ref="C159:I159"/>
    <mergeCell ref="C160:I160"/>
    <mergeCell ref="B152:J152"/>
    <mergeCell ref="B153:C153"/>
    <mergeCell ref="D153:E153"/>
    <mergeCell ref="G153:H153"/>
    <mergeCell ref="B154:C154"/>
    <mergeCell ref="D154:E154"/>
    <mergeCell ref="G154:H154"/>
    <mergeCell ref="C146:I146"/>
    <mergeCell ref="C147:I147"/>
    <mergeCell ref="B148:I148"/>
    <mergeCell ref="C149:I149"/>
    <mergeCell ref="B150:I150"/>
    <mergeCell ref="B151:J151"/>
    <mergeCell ref="B140:J140"/>
    <mergeCell ref="B141:J141"/>
    <mergeCell ref="B142:J142"/>
    <mergeCell ref="B143:I143"/>
    <mergeCell ref="C144:I144"/>
    <mergeCell ref="C145:I145"/>
    <mergeCell ref="B135:H135"/>
    <mergeCell ref="B136:C138"/>
    <mergeCell ref="D136:J136"/>
    <mergeCell ref="D137:J137"/>
    <mergeCell ref="D138:J138"/>
    <mergeCell ref="B139:J139"/>
    <mergeCell ref="C129:H129"/>
    <mergeCell ref="C130:H130"/>
    <mergeCell ref="C131:H131"/>
    <mergeCell ref="C132:H132"/>
    <mergeCell ref="B133:I133"/>
    <mergeCell ref="B134:J134"/>
    <mergeCell ref="C123:H123"/>
    <mergeCell ref="B124:H124"/>
    <mergeCell ref="C125:H125"/>
    <mergeCell ref="C126:H126"/>
    <mergeCell ref="C127:H127"/>
    <mergeCell ref="C128:H128"/>
    <mergeCell ref="B117:I117"/>
    <mergeCell ref="B118:J118"/>
    <mergeCell ref="C119:H119"/>
    <mergeCell ref="B120:H120"/>
    <mergeCell ref="C121:H121"/>
    <mergeCell ref="B122:H122"/>
    <mergeCell ref="C111:I111"/>
    <mergeCell ref="C112:I112"/>
    <mergeCell ref="C113:I113"/>
    <mergeCell ref="C114:I114"/>
    <mergeCell ref="C115:I115"/>
    <mergeCell ref="C116:I116"/>
    <mergeCell ref="C105:I105"/>
    <mergeCell ref="B106:I106"/>
    <mergeCell ref="C107:I107"/>
    <mergeCell ref="B108:I108"/>
    <mergeCell ref="B109:J109"/>
    <mergeCell ref="C110:I110"/>
    <mergeCell ref="C99:I99"/>
    <mergeCell ref="C100:I100"/>
    <mergeCell ref="C101:I101"/>
    <mergeCell ref="C102:I102"/>
    <mergeCell ref="C103:I103"/>
    <mergeCell ref="C104:I104"/>
    <mergeCell ref="C93:I93"/>
    <mergeCell ref="C94:I94"/>
    <mergeCell ref="C95:I95"/>
    <mergeCell ref="C96:I96"/>
    <mergeCell ref="B97:I97"/>
    <mergeCell ref="B98:J98"/>
    <mergeCell ref="B87:J87"/>
    <mergeCell ref="C88:I88"/>
    <mergeCell ref="C89:I89"/>
    <mergeCell ref="C90:I90"/>
    <mergeCell ref="C91:I91"/>
    <mergeCell ref="C92:I92"/>
    <mergeCell ref="B81:J81"/>
    <mergeCell ref="B82:J82"/>
    <mergeCell ref="C83:I83"/>
    <mergeCell ref="C84:I84"/>
    <mergeCell ref="C85:I85"/>
    <mergeCell ref="B86:I86"/>
    <mergeCell ref="C75:I75"/>
    <mergeCell ref="C76:I76"/>
    <mergeCell ref="C77:I77"/>
    <mergeCell ref="B78:I78"/>
    <mergeCell ref="C79:I79"/>
    <mergeCell ref="B80:I80"/>
    <mergeCell ref="C68:H68"/>
    <mergeCell ref="C69:H69"/>
    <mergeCell ref="B70:H70"/>
    <mergeCell ref="B72:J72"/>
    <mergeCell ref="B73:J73"/>
    <mergeCell ref="B74:J74"/>
    <mergeCell ref="C62:H62"/>
    <mergeCell ref="C63:H63"/>
    <mergeCell ref="C64:H64"/>
    <mergeCell ref="C65:H65"/>
    <mergeCell ref="C66:H66"/>
    <mergeCell ref="C67:H67"/>
    <mergeCell ref="C55:I55"/>
    <mergeCell ref="B56:I56"/>
    <mergeCell ref="B57:J57"/>
    <mergeCell ref="B58:J58"/>
    <mergeCell ref="B60:J60"/>
    <mergeCell ref="C61:H61"/>
    <mergeCell ref="B49:J49"/>
    <mergeCell ref="B50:J50"/>
    <mergeCell ref="C51:I51"/>
    <mergeCell ref="C52:I52"/>
    <mergeCell ref="C53:I53"/>
    <mergeCell ref="C54:I54"/>
    <mergeCell ref="C43:I43"/>
    <mergeCell ref="C44:I44"/>
    <mergeCell ref="C45:I45"/>
    <mergeCell ref="C46:I46"/>
    <mergeCell ref="B47:J47"/>
    <mergeCell ref="B48:J48"/>
    <mergeCell ref="C37:I37"/>
    <mergeCell ref="C38:H38"/>
    <mergeCell ref="C39:H39"/>
    <mergeCell ref="C40:I40"/>
    <mergeCell ref="C41:H41"/>
    <mergeCell ref="C42:I42"/>
    <mergeCell ref="C31:I31"/>
    <mergeCell ref="C32:I32"/>
    <mergeCell ref="C33:I33"/>
    <mergeCell ref="B34:I34"/>
    <mergeCell ref="B35:J35"/>
    <mergeCell ref="C36:I36"/>
    <mergeCell ref="C25:H25"/>
    <mergeCell ref="C26:I26"/>
    <mergeCell ref="C27:H27"/>
    <mergeCell ref="C28:H28"/>
    <mergeCell ref="C29:I29"/>
    <mergeCell ref="C30:I30"/>
    <mergeCell ref="C20:H20"/>
    <mergeCell ref="I20:J20"/>
    <mergeCell ref="B21:J21"/>
    <mergeCell ref="B22:J22"/>
    <mergeCell ref="B23:J23"/>
    <mergeCell ref="B24:J24"/>
    <mergeCell ref="B16:J16"/>
    <mergeCell ref="C17:H17"/>
    <mergeCell ref="I17:J17"/>
    <mergeCell ref="C18:H18"/>
    <mergeCell ref="I18:J18"/>
    <mergeCell ref="C19:H19"/>
    <mergeCell ref="I19:J19"/>
    <mergeCell ref="C12:H12"/>
    <mergeCell ref="I12:J12"/>
    <mergeCell ref="C13:H13"/>
    <mergeCell ref="I13:J13"/>
    <mergeCell ref="B14:J14"/>
    <mergeCell ref="B15:J15"/>
    <mergeCell ref="B7:J7"/>
    <mergeCell ref="B9:J9"/>
    <mergeCell ref="C10:H10"/>
    <mergeCell ref="I10:J10"/>
    <mergeCell ref="C11:H11"/>
    <mergeCell ref="I11:J11"/>
    <mergeCell ref="B3:J3"/>
    <mergeCell ref="B4:J4"/>
    <mergeCell ref="B5:F5"/>
    <mergeCell ref="G5:J5"/>
    <mergeCell ref="B6:F6"/>
    <mergeCell ref="G6:J6"/>
  </mergeCells>
  <pageMargins left="0.511811024" right="0.511811024" top="0.78740157499999996" bottom="0.78740157499999996" header="0.31496062000000002" footer="0.3149606200000000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2:I174"/>
  <sheetViews>
    <sheetView topLeftCell="A106" workbookViewId="0">
      <selection activeCell="I106" sqref="I106:J106"/>
    </sheetView>
  </sheetViews>
  <sheetFormatPr defaultRowHeight="12.5" x14ac:dyDescent="0.25"/>
  <cols>
    <col min="9" max="9" width="45.269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50"/>
      <c r="B12" s="354"/>
      <c r="C12" s="354"/>
      <c r="D12" s="354"/>
      <c r="E12" s="354"/>
      <c r="F12" s="354"/>
      <c r="G12" s="354"/>
      <c r="H12" s="354"/>
      <c r="I12" s="354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44" t="s">
        <v>15</v>
      </c>
      <c r="B14" s="553" t="s">
        <v>171</v>
      </c>
      <c r="C14" s="553"/>
      <c r="D14" s="553"/>
      <c r="E14" s="553"/>
      <c r="F14" s="553"/>
      <c r="G14" s="553"/>
      <c r="H14" s="555">
        <v>41045</v>
      </c>
      <c r="I14" s="555"/>
    </row>
    <row r="15" spans="1:9" ht="13" x14ac:dyDescent="0.25">
      <c r="A15" s="344" t="s">
        <v>13</v>
      </c>
      <c r="B15" s="553" t="s">
        <v>169</v>
      </c>
      <c r="C15" s="553"/>
      <c r="D15" s="553"/>
      <c r="E15" s="553"/>
      <c r="F15" s="553"/>
      <c r="G15" s="553"/>
      <c r="H15" s="556" t="s">
        <v>379</v>
      </c>
      <c r="I15" s="556"/>
    </row>
    <row r="16" spans="1:9" ht="13" x14ac:dyDescent="0.25">
      <c r="A16" s="344" t="s">
        <v>12</v>
      </c>
      <c r="B16" s="553" t="s">
        <v>167</v>
      </c>
      <c r="C16" s="553"/>
      <c r="D16" s="553"/>
      <c r="E16" s="553"/>
      <c r="F16" s="553"/>
      <c r="G16" s="553"/>
      <c r="H16" s="556" t="s">
        <v>377</v>
      </c>
      <c r="I16" s="556"/>
    </row>
    <row r="17" spans="1:9" ht="13" x14ac:dyDescent="0.25">
      <c r="A17" s="344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44">
        <v>1</v>
      </c>
      <c r="B21" s="553" t="s">
        <v>162</v>
      </c>
      <c r="C21" s="553"/>
      <c r="D21" s="553"/>
      <c r="E21" s="553"/>
      <c r="F21" s="553"/>
      <c r="G21" s="553"/>
      <c r="H21" s="565" t="s">
        <v>381</v>
      </c>
      <c r="I21" s="565"/>
    </row>
    <row r="22" spans="1:9" ht="13" x14ac:dyDescent="0.25">
      <c r="A22" s="344">
        <v>2</v>
      </c>
      <c r="B22" s="553" t="s">
        <v>161</v>
      </c>
      <c r="C22" s="553"/>
      <c r="D22" s="553"/>
      <c r="E22" s="553"/>
      <c r="F22" s="553"/>
      <c r="G22" s="553"/>
      <c r="H22" s="565">
        <v>911.1</v>
      </c>
      <c r="I22" s="565"/>
    </row>
    <row r="23" spans="1:9" ht="14" x14ac:dyDescent="0.25">
      <c r="A23" s="344">
        <v>3</v>
      </c>
      <c r="B23" s="553" t="s">
        <v>160</v>
      </c>
      <c r="C23" s="553"/>
      <c r="D23" s="553"/>
      <c r="E23" s="553"/>
      <c r="F23" s="553"/>
      <c r="G23" s="553"/>
      <c r="H23" s="561" t="s">
        <v>381</v>
      </c>
      <c r="I23" s="561"/>
    </row>
    <row r="24" spans="1:9" ht="13" x14ac:dyDescent="0.25">
      <c r="A24" s="344">
        <v>4</v>
      </c>
      <c r="B24" s="553" t="s">
        <v>159</v>
      </c>
      <c r="C24" s="553"/>
      <c r="D24" s="553"/>
      <c r="E24" s="553"/>
      <c r="F24" s="553"/>
      <c r="G24" s="553"/>
      <c r="H24" s="562" t="s">
        <v>380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44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911.1</v>
      </c>
    </row>
    <row r="31" spans="1:9" ht="13" x14ac:dyDescent="0.25">
      <c r="A31" s="344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44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344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44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44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44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44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911.1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52">
        <v>2</v>
      </c>
      <c r="B40" s="554" t="s">
        <v>142</v>
      </c>
      <c r="C40" s="554"/>
      <c r="D40" s="554"/>
      <c r="E40" s="554"/>
      <c r="F40" s="554"/>
      <c r="G40" s="554"/>
      <c r="H40" s="554"/>
      <c r="I40" s="353" t="s">
        <v>16</v>
      </c>
    </row>
    <row r="41" spans="1:9" ht="13" x14ac:dyDescent="0.25">
      <c r="A41" s="345" t="s">
        <v>15</v>
      </c>
      <c r="B41" s="573"/>
      <c r="C41" s="573"/>
      <c r="D41" s="573"/>
      <c r="E41" s="573"/>
      <c r="F41" s="573"/>
      <c r="G41" s="573"/>
      <c r="H41" s="573"/>
      <c r="I41" s="25">
        <v>90.53</v>
      </c>
    </row>
    <row r="42" spans="1:9" ht="13" x14ac:dyDescent="0.25">
      <c r="A42" s="345"/>
      <c r="B42" s="572" t="s">
        <v>140</v>
      </c>
      <c r="C42" s="572"/>
      <c r="D42" s="572"/>
      <c r="E42" s="572"/>
      <c r="F42" s="572"/>
      <c r="G42" s="572"/>
      <c r="H42" s="57">
        <v>3.3</v>
      </c>
      <c r="I42" s="28" t="s">
        <v>49</v>
      </c>
    </row>
    <row r="43" spans="1:9" ht="13" x14ac:dyDescent="0.25">
      <c r="A43" s="345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45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115.72</v>
      </c>
    </row>
    <row r="45" spans="1:9" ht="13" x14ac:dyDescent="0.25">
      <c r="A45" s="345"/>
      <c r="B45" s="572" t="s">
        <v>256</v>
      </c>
      <c r="C45" s="572"/>
      <c r="D45" s="572"/>
      <c r="E45" s="572"/>
      <c r="F45" s="572"/>
      <c r="G45" s="572"/>
      <c r="H45" s="57">
        <v>118.58</v>
      </c>
      <c r="I45" s="28" t="s">
        <v>49</v>
      </c>
    </row>
    <row r="46" spans="1:9" ht="13" x14ac:dyDescent="0.25">
      <c r="A46" s="345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45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45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6.43</v>
      </c>
    </row>
    <row r="49" spans="1:9" ht="13" x14ac:dyDescent="0.25">
      <c r="A49" s="345" t="s">
        <v>81</v>
      </c>
      <c r="B49" s="574" t="s">
        <v>382</v>
      </c>
      <c r="C49" s="574"/>
      <c r="D49" s="574"/>
      <c r="E49" s="574"/>
      <c r="F49" s="574"/>
      <c r="G49" s="574"/>
      <c r="H49" s="574"/>
      <c r="I49" s="20">
        <v>68.430000000000007</v>
      </c>
    </row>
    <row r="50" spans="1:9" ht="13" x14ac:dyDescent="0.25">
      <c r="A50" s="356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281.11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52">
        <v>3</v>
      </c>
      <c r="B55" s="554" t="s">
        <v>130</v>
      </c>
      <c r="C55" s="554"/>
      <c r="D55" s="554"/>
      <c r="E55" s="554"/>
      <c r="F55" s="554"/>
      <c r="G55" s="554"/>
      <c r="H55" s="554"/>
      <c r="I55" s="352" t="s">
        <v>16</v>
      </c>
    </row>
    <row r="56" spans="1:9" ht="13" x14ac:dyDescent="0.25">
      <c r="A56" s="345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45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45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45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53" t="s">
        <v>62</v>
      </c>
      <c r="I65" s="353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182.22000000000003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13.666499999999999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9.1110000000000007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1.8222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22.777500000000003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72.888000000000005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27.332999999999998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5.4666000000000006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335.28480000000008</v>
      </c>
    </row>
    <row r="75" spans="1:9" ht="13" x14ac:dyDescent="0.25">
      <c r="A75" s="355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52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52" t="s">
        <v>16</v>
      </c>
    </row>
    <row r="80" spans="1:9" ht="13" x14ac:dyDescent="0.25">
      <c r="A80" s="345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75.894630000000006</v>
      </c>
    </row>
    <row r="81" spans="1:9" ht="13" x14ac:dyDescent="0.25">
      <c r="A81" s="345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25.328579999999999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101.22321000000001</v>
      </c>
    </row>
    <row r="83" spans="1:9" ht="13" x14ac:dyDescent="0.25">
      <c r="A83" s="345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51">
        <f>ROUND(H74*I82,2)</f>
        <v>37.25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138.47320999999999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52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52" t="s">
        <v>16</v>
      </c>
    </row>
    <row r="88" spans="1:9" ht="13" x14ac:dyDescent="0.25">
      <c r="A88" s="345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0.63777000000000006</v>
      </c>
    </row>
    <row r="89" spans="1:9" ht="13" x14ac:dyDescent="0.25">
      <c r="A89" s="345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0.23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0.86777000000000004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52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52" t="s">
        <v>16</v>
      </c>
    </row>
    <row r="93" spans="1:9" ht="13" x14ac:dyDescent="0.25">
      <c r="A93" s="345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3.8266199999999997</v>
      </c>
    </row>
    <row r="94" spans="1:9" ht="13" x14ac:dyDescent="0.25">
      <c r="A94" s="345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0.27332999999999996</v>
      </c>
    </row>
    <row r="95" spans="1:9" ht="13" x14ac:dyDescent="0.25">
      <c r="A95" s="345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1.46</v>
      </c>
    </row>
    <row r="96" spans="1:9" ht="13" x14ac:dyDescent="0.25">
      <c r="A96" s="345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0.36</v>
      </c>
    </row>
    <row r="97" spans="1:9" ht="13" x14ac:dyDescent="0.25">
      <c r="A97" s="345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17.675340000000002</v>
      </c>
    </row>
    <row r="98" spans="1:9" ht="13" x14ac:dyDescent="0.25">
      <c r="A98" s="345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6.5045251200000003</v>
      </c>
    </row>
    <row r="99" spans="1:9" ht="13" x14ac:dyDescent="0.25">
      <c r="A99" s="345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29.16</v>
      </c>
    </row>
    <row r="100" spans="1:9" ht="13" x14ac:dyDescent="0.25">
      <c r="A100" s="345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7.29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66.549815120000005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43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75.894630000000006</v>
      </c>
    </row>
    <row r="105" spans="1:9" ht="13" x14ac:dyDescent="0.3">
      <c r="A105" s="343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9.1110000000000007</v>
      </c>
    </row>
    <row r="106" spans="1:9" ht="13" x14ac:dyDescent="0.3">
      <c r="A106" s="343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0.18222000000000002</v>
      </c>
    </row>
    <row r="107" spans="1:9" ht="13" x14ac:dyDescent="0.3">
      <c r="A107" s="343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0.45555000000000001</v>
      </c>
    </row>
    <row r="108" spans="1:9" ht="13" x14ac:dyDescent="0.3">
      <c r="A108" s="343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2.5510800000000002</v>
      </c>
    </row>
    <row r="109" spans="1:9" ht="13" x14ac:dyDescent="0.3">
      <c r="A109" s="343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88.194480000000013</v>
      </c>
    </row>
    <row r="111" spans="1:9" ht="13" x14ac:dyDescent="0.3">
      <c r="A111" s="346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32.46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120.65448000000001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52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52" t="s">
        <v>16</v>
      </c>
    </row>
    <row r="115" spans="1:9" ht="13" x14ac:dyDescent="0.25">
      <c r="A115" s="345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335.28480000000008</v>
      </c>
    </row>
    <row r="116" spans="1:9" ht="13" x14ac:dyDescent="0.25">
      <c r="A116" s="345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138.47320999999999</v>
      </c>
    </row>
    <row r="117" spans="1:9" ht="13" x14ac:dyDescent="0.25">
      <c r="A117" s="345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0.86777000000000004</v>
      </c>
    </row>
    <row r="118" spans="1:9" ht="13" x14ac:dyDescent="0.25">
      <c r="A118" s="345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66.549815120000005</v>
      </c>
    </row>
    <row r="119" spans="1:9" ht="13" x14ac:dyDescent="0.25">
      <c r="A119" s="345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120.65448000000001</v>
      </c>
    </row>
    <row r="120" spans="1:9" ht="13" x14ac:dyDescent="0.25">
      <c r="A120" s="345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661.83007512000006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52">
        <v>5</v>
      </c>
      <c r="B123" s="581" t="s">
        <v>63</v>
      </c>
      <c r="C123" s="581"/>
      <c r="D123" s="581"/>
      <c r="E123" s="581"/>
      <c r="F123" s="581"/>
      <c r="G123" s="581"/>
      <c r="H123" s="352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1874.04007512</v>
      </c>
    </row>
    <row r="125" spans="1:9" ht="13" x14ac:dyDescent="0.25">
      <c r="A125" s="345" t="s">
        <v>15</v>
      </c>
      <c r="B125" s="574" t="s">
        <v>60</v>
      </c>
      <c r="C125" s="622"/>
      <c r="D125" s="622"/>
      <c r="E125" s="622"/>
      <c r="F125" s="622"/>
      <c r="G125" s="623"/>
      <c r="H125" s="32">
        <v>1.7999999999999999E-2</v>
      </c>
      <c r="I125" s="25">
        <f>I124*H125</f>
        <v>33.732721352159999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1907.7727964721601</v>
      </c>
    </row>
    <row r="127" spans="1:9" ht="13" x14ac:dyDescent="0.25">
      <c r="A127" s="345" t="s">
        <v>13</v>
      </c>
      <c r="B127" s="574" t="s">
        <v>58</v>
      </c>
      <c r="C127" s="622"/>
      <c r="D127" s="622"/>
      <c r="E127" s="622"/>
      <c r="F127" s="622"/>
      <c r="G127" s="623"/>
      <c r="H127" s="328">
        <v>7.5399999999999998E-3</v>
      </c>
      <c r="I127" s="25">
        <f>I126*H127</f>
        <v>14.384606885400087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1922.15740335756</v>
      </c>
    </row>
    <row r="129" spans="1:9" ht="13" x14ac:dyDescent="0.25">
      <c r="A129" s="345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45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45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63.125100000000003</v>
      </c>
    </row>
    <row r="132" spans="1:9" ht="13" x14ac:dyDescent="0.25">
      <c r="A132" s="345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13.677104999999999</v>
      </c>
    </row>
    <row r="133" spans="1:9" ht="13" x14ac:dyDescent="0.25">
      <c r="A133" s="345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45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45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45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105.20850000000002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230.12803323756012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182.01070500000003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44" t="s">
        <v>16</v>
      </c>
    </row>
    <row r="148" spans="1:9" ht="13" x14ac:dyDescent="0.25">
      <c r="A148" s="348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911.1</v>
      </c>
    </row>
    <row r="149" spans="1:9" ht="13" x14ac:dyDescent="0.25">
      <c r="A149" s="348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281.11</v>
      </c>
    </row>
    <row r="150" spans="1:9" ht="13" x14ac:dyDescent="0.25">
      <c r="A150" s="348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48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661.83007512000006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1874.04007512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230.12803323756012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2104.17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44" t="s">
        <v>23</v>
      </c>
      <c r="I157" s="344" t="s">
        <v>22</v>
      </c>
    </row>
    <row r="158" spans="1:9" x14ac:dyDescent="0.25">
      <c r="A158" s="621" t="s">
        <v>381</v>
      </c>
      <c r="B158" s="596"/>
      <c r="C158" s="619">
        <v>2104.17</v>
      </c>
      <c r="D158" s="597"/>
      <c r="E158" s="18">
        <v>8</v>
      </c>
      <c r="F158" s="619">
        <v>16833.36</v>
      </c>
      <c r="G158" s="597"/>
      <c r="H158" s="16">
        <v>8</v>
      </c>
      <c r="I158" s="349">
        <v>16833.36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49">
        <v>16833.36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44" t="s">
        <v>16</v>
      </c>
    </row>
    <row r="163" spans="1:9" x14ac:dyDescent="0.25">
      <c r="A163" s="347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347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49">
        <v>16833.36</v>
      </c>
    </row>
    <row r="165" spans="1:9" x14ac:dyDescent="0.25">
      <c r="A165" s="347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49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16833.36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202000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2:I174"/>
  <sheetViews>
    <sheetView topLeftCell="A154" workbookViewId="0">
      <selection activeCell="M170" sqref="M170"/>
    </sheetView>
  </sheetViews>
  <sheetFormatPr defaultRowHeight="12.5" x14ac:dyDescent="0.25"/>
  <cols>
    <col min="9" max="9" width="30.17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64"/>
      <c r="B12" s="368"/>
      <c r="C12" s="368"/>
      <c r="D12" s="368"/>
      <c r="E12" s="368"/>
      <c r="F12" s="368"/>
      <c r="G12" s="368"/>
      <c r="H12" s="368"/>
      <c r="I12" s="368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58" t="s">
        <v>15</v>
      </c>
      <c r="B14" s="553" t="s">
        <v>171</v>
      </c>
      <c r="C14" s="553"/>
      <c r="D14" s="553"/>
      <c r="E14" s="553"/>
      <c r="F14" s="553"/>
      <c r="G14" s="553"/>
      <c r="H14" s="555">
        <v>41086</v>
      </c>
      <c r="I14" s="555"/>
    </row>
    <row r="15" spans="1:9" ht="13" x14ac:dyDescent="0.25">
      <c r="A15" s="358" t="s">
        <v>13</v>
      </c>
      <c r="B15" s="553" t="s">
        <v>169</v>
      </c>
      <c r="C15" s="553"/>
      <c r="D15" s="553"/>
      <c r="E15" s="553"/>
      <c r="F15" s="553"/>
      <c r="G15" s="553"/>
      <c r="H15" s="556" t="s">
        <v>383</v>
      </c>
      <c r="I15" s="556"/>
    </row>
    <row r="16" spans="1:9" ht="13" x14ac:dyDescent="0.25">
      <c r="A16" s="358" t="s">
        <v>12</v>
      </c>
      <c r="B16" s="553" t="s">
        <v>167</v>
      </c>
      <c r="C16" s="553"/>
      <c r="D16" s="553"/>
      <c r="E16" s="553"/>
      <c r="F16" s="553"/>
      <c r="G16" s="553"/>
      <c r="H16" s="556" t="s">
        <v>247</v>
      </c>
      <c r="I16" s="556"/>
    </row>
    <row r="17" spans="1:9" ht="13" x14ac:dyDescent="0.25">
      <c r="A17" s="358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58">
        <v>1</v>
      </c>
      <c r="B21" s="553" t="s">
        <v>162</v>
      </c>
      <c r="C21" s="553"/>
      <c r="D21" s="553"/>
      <c r="E21" s="553"/>
      <c r="F21" s="553"/>
      <c r="G21" s="553"/>
      <c r="H21" s="565" t="s">
        <v>384</v>
      </c>
      <c r="I21" s="565"/>
    </row>
    <row r="22" spans="1:9" ht="13" x14ac:dyDescent="0.25">
      <c r="A22" s="358">
        <v>2</v>
      </c>
      <c r="B22" s="553" t="s">
        <v>161</v>
      </c>
      <c r="C22" s="553"/>
      <c r="D22" s="553"/>
      <c r="E22" s="553"/>
      <c r="F22" s="553"/>
      <c r="G22" s="553"/>
      <c r="H22" s="565">
        <v>716</v>
      </c>
      <c r="I22" s="565"/>
    </row>
    <row r="23" spans="1:9" ht="14" x14ac:dyDescent="0.25">
      <c r="A23" s="358">
        <v>3</v>
      </c>
      <c r="B23" s="553" t="s">
        <v>160</v>
      </c>
      <c r="C23" s="553"/>
      <c r="D23" s="553"/>
      <c r="E23" s="553"/>
      <c r="F23" s="553"/>
      <c r="G23" s="553"/>
      <c r="H23" s="561" t="s">
        <v>384</v>
      </c>
      <c r="I23" s="561"/>
    </row>
    <row r="24" spans="1:9" ht="13" x14ac:dyDescent="0.25">
      <c r="A24" s="358">
        <v>4</v>
      </c>
      <c r="B24" s="553" t="s">
        <v>159</v>
      </c>
      <c r="C24" s="553"/>
      <c r="D24" s="553"/>
      <c r="E24" s="553"/>
      <c r="F24" s="553"/>
      <c r="G24" s="553"/>
      <c r="H24" s="562" t="s">
        <v>247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58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716</v>
      </c>
    </row>
    <row r="31" spans="1:9" ht="13" x14ac:dyDescent="0.25">
      <c r="A31" s="358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58" t="s">
        <v>12</v>
      </c>
      <c r="B32" s="571" t="s">
        <v>202</v>
      </c>
      <c r="C32" s="571"/>
      <c r="D32" s="571"/>
      <c r="E32" s="571"/>
      <c r="F32" s="571"/>
      <c r="G32" s="571"/>
      <c r="H32" s="61">
        <v>0.05</v>
      </c>
      <c r="I32" s="60">
        <v>35.799999999999997</v>
      </c>
    </row>
    <row r="33" spans="1:9" ht="13" x14ac:dyDescent="0.25">
      <c r="A33" s="358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58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58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58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58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751.8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66">
        <v>2</v>
      </c>
      <c r="B40" s="554" t="s">
        <v>142</v>
      </c>
      <c r="C40" s="554"/>
      <c r="D40" s="554"/>
      <c r="E40" s="554"/>
      <c r="F40" s="554"/>
      <c r="G40" s="554"/>
      <c r="H40" s="554"/>
      <c r="I40" s="367" t="s">
        <v>16</v>
      </c>
    </row>
    <row r="41" spans="1:9" ht="13" x14ac:dyDescent="0.25">
      <c r="A41" s="359" t="s">
        <v>15</v>
      </c>
      <c r="B41" s="573"/>
      <c r="C41" s="573"/>
      <c r="D41" s="573"/>
      <c r="E41" s="573"/>
      <c r="F41" s="573"/>
      <c r="G41" s="573"/>
      <c r="H41" s="573"/>
      <c r="I41" s="25">
        <v>84.64</v>
      </c>
    </row>
    <row r="42" spans="1:9" ht="13" x14ac:dyDescent="0.25">
      <c r="A42" s="359"/>
      <c r="B42" s="572" t="s">
        <v>140</v>
      </c>
      <c r="C42" s="572"/>
      <c r="D42" s="572"/>
      <c r="E42" s="572"/>
      <c r="F42" s="572"/>
      <c r="G42" s="572"/>
      <c r="H42" s="57">
        <v>2.9</v>
      </c>
      <c r="I42" s="28" t="s">
        <v>49</v>
      </c>
    </row>
    <row r="43" spans="1:9" ht="13" x14ac:dyDescent="0.25">
      <c r="A43" s="359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59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184.8</v>
      </c>
    </row>
    <row r="45" spans="1:9" ht="13" x14ac:dyDescent="0.25">
      <c r="A45" s="359"/>
      <c r="B45" s="572" t="s">
        <v>256</v>
      </c>
      <c r="C45" s="572"/>
      <c r="D45" s="572"/>
      <c r="E45" s="572"/>
      <c r="F45" s="572"/>
      <c r="G45" s="572"/>
      <c r="H45" s="57">
        <v>231</v>
      </c>
      <c r="I45" s="28" t="s">
        <v>49</v>
      </c>
    </row>
    <row r="46" spans="1:9" ht="13" x14ac:dyDescent="0.25">
      <c r="A46" s="359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59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59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359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370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274.44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66">
        <v>3</v>
      </c>
      <c r="B55" s="554" t="s">
        <v>130</v>
      </c>
      <c r="C55" s="554"/>
      <c r="D55" s="554"/>
      <c r="E55" s="554"/>
      <c r="F55" s="554"/>
      <c r="G55" s="554"/>
      <c r="H55" s="554"/>
      <c r="I55" s="366" t="s">
        <v>16</v>
      </c>
    </row>
    <row r="56" spans="1:9" ht="13" x14ac:dyDescent="0.25">
      <c r="A56" s="359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59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59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59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67" t="s">
        <v>62</v>
      </c>
      <c r="I65" s="367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150.35999999999999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11.276999999999999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7.5179999999999998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1.5036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18.794999999999998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60.143999999999998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22.553999999999998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4.5107999999999997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276.66239999999999</v>
      </c>
    </row>
    <row r="75" spans="1:9" ht="13" x14ac:dyDescent="0.25">
      <c r="A75" s="369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66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66" t="s">
        <v>16</v>
      </c>
    </row>
    <row r="80" spans="1:9" ht="13" x14ac:dyDescent="0.25">
      <c r="A80" s="359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62.624939999999995</v>
      </c>
    </row>
    <row r="81" spans="1:9" ht="13" x14ac:dyDescent="0.25">
      <c r="A81" s="359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20.900039999999997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83.524979999999999</v>
      </c>
    </row>
    <row r="83" spans="1:9" ht="13" x14ac:dyDescent="0.25">
      <c r="A83" s="359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65">
        <f>ROUND(H74*I82,2)</f>
        <v>30.74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114.26497999999999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66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66" t="s">
        <v>16</v>
      </c>
    </row>
    <row r="88" spans="1:9" ht="13" x14ac:dyDescent="0.25">
      <c r="A88" s="359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0.52626000000000006</v>
      </c>
    </row>
    <row r="89" spans="1:9" ht="13" x14ac:dyDescent="0.25">
      <c r="A89" s="359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0.71626000000000012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66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66" t="s">
        <v>16</v>
      </c>
    </row>
    <row r="93" spans="1:9" ht="13" x14ac:dyDescent="0.25">
      <c r="A93" s="359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3.1575599999999997</v>
      </c>
    </row>
    <row r="94" spans="1:9" ht="13" x14ac:dyDescent="0.25">
      <c r="A94" s="359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0.22553999999999996</v>
      </c>
    </row>
    <row r="95" spans="1:9" ht="13" x14ac:dyDescent="0.25">
      <c r="A95" s="359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1.2</v>
      </c>
    </row>
    <row r="96" spans="1:9" ht="13" x14ac:dyDescent="0.25">
      <c r="A96" s="359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</v>
      </c>
    </row>
    <row r="97" spans="1:9" ht="13" x14ac:dyDescent="0.25">
      <c r="A97" s="359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14.58492</v>
      </c>
    </row>
    <row r="98" spans="1:9" ht="13" x14ac:dyDescent="0.25">
      <c r="A98" s="359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5.3672505600000004</v>
      </c>
    </row>
    <row r="99" spans="1:9" ht="13" x14ac:dyDescent="0.25">
      <c r="A99" s="359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24.06</v>
      </c>
    </row>
    <row r="100" spans="1:9" ht="13" x14ac:dyDescent="0.25">
      <c r="A100" s="359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6.01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54.905270559999998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57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62.624939999999995</v>
      </c>
    </row>
    <row r="105" spans="1:9" ht="13" x14ac:dyDescent="0.3">
      <c r="A105" s="357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7.5179999999999998</v>
      </c>
    </row>
    <row r="106" spans="1:9" ht="13" x14ac:dyDescent="0.3">
      <c r="A106" s="357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0.15035999999999999</v>
      </c>
    </row>
    <row r="107" spans="1:9" ht="13" x14ac:dyDescent="0.3">
      <c r="A107" s="357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0.37590000000000001</v>
      </c>
    </row>
    <row r="108" spans="1:9" ht="13" x14ac:dyDescent="0.3">
      <c r="A108" s="357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2.1050400000000002</v>
      </c>
    </row>
    <row r="109" spans="1:9" ht="13" x14ac:dyDescent="0.3">
      <c r="A109" s="357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72.774240000000006</v>
      </c>
    </row>
    <row r="111" spans="1:9" ht="13" x14ac:dyDescent="0.3">
      <c r="A111" s="360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26.78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99.554240000000007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66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66" t="s">
        <v>16</v>
      </c>
    </row>
    <row r="115" spans="1:9" ht="13" x14ac:dyDescent="0.25">
      <c r="A115" s="359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276.66239999999999</v>
      </c>
    </row>
    <row r="116" spans="1:9" ht="13" x14ac:dyDescent="0.25">
      <c r="A116" s="359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114.26497999999999</v>
      </c>
    </row>
    <row r="117" spans="1:9" ht="13" x14ac:dyDescent="0.25">
      <c r="A117" s="359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0.71626000000000012</v>
      </c>
    </row>
    <row r="118" spans="1:9" ht="13" x14ac:dyDescent="0.25">
      <c r="A118" s="359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54.905270559999998</v>
      </c>
    </row>
    <row r="119" spans="1:9" ht="13" x14ac:dyDescent="0.25">
      <c r="A119" s="359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99.554240000000007</v>
      </c>
    </row>
    <row r="120" spans="1:9" ht="13" x14ac:dyDescent="0.25">
      <c r="A120" s="359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546.10315056000002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66">
        <v>5</v>
      </c>
      <c r="B123" s="581" t="s">
        <v>63</v>
      </c>
      <c r="C123" s="581"/>
      <c r="D123" s="581"/>
      <c r="E123" s="581"/>
      <c r="F123" s="581"/>
      <c r="G123" s="581"/>
      <c r="H123" s="366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1592.3431505600001</v>
      </c>
    </row>
    <row r="125" spans="1:9" ht="13" x14ac:dyDescent="0.25">
      <c r="A125" s="359" t="s">
        <v>15</v>
      </c>
      <c r="B125" s="574" t="s">
        <v>60</v>
      </c>
      <c r="C125" s="622"/>
      <c r="D125" s="622"/>
      <c r="E125" s="622"/>
      <c r="F125" s="622"/>
      <c r="G125" s="623"/>
      <c r="H125" s="32">
        <v>3.78E-2</v>
      </c>
      <c r="I125" s="25">
        <f>I124*H125</f>
        <v>60.190571091168003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1652.5337216511682</v>
      </c>
    </row>
    <row r="127" spans="1:9" ht="13" x14ac:dyDescent="0.25">
      <c r="A127" s="359" t="s">
        <v>13</v>
      </c>
      <c r="B127" s="574" t="s">
        <v>58</v>
      </c>
      <c r="C127" s="622"/>
      <c r="D127" s="622"/>
      <c r="E127" s="622"/>
      <c r="F127" s="622"/>
      <c r="G127" s="623"/>
      <c r="H127" s="328">
        <v>2.265E-2</v>
      </c>
      <c r="I127" s="25">
        <f>I126*H127</f>
        <v>37.429888795398959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1689.9636104465671</v>
      </c>
    </row>
    <row r="129" spans="1:9" ht="13" x14ac:dyDescent="0.25">
      <c r="A129" s="359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59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59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59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59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59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59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59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257.64545988656698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58" t="s">
        <v>16</v>
      </c>
    </row>
    <row r="148" spans="1:9" ht="13" x14ac:dyDescent="0.25">
      <c r="A148" s="362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751.8</v>
      </c>
    </row>
    <row r="149" spans="1:9" ht="13" x14ac:dyDescent="0.25">
      <c r="A149" s="362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274.44</v>
      </c>
    </row>
    <row r="150" spans="1:9" ht="13" x14ac:dyDescent="0.25">
      <c r="A150" s="362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62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546.10315056000002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1592.3431505600001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257.64545988656698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58" t="s">
        <v>23</v>
      </c>
      <c r="I157" s="358" t="s">
        <v>22</v>
      </c>
    </row>
    <row r="158" spans="1:9" x14ac:dyDescent="0.25">
      <c r="A158" s="621" t="s">
        <v>384</v>
      </c>
      <c r="B158" s="596"/>
      <c r="C158" s="619">
        <v>1850</v>
      </c>
      <c r="D158" s="597"/>
      <c r="E158" s="18">
        <v>5</v>
      </c>
      <c r="F158" s="619">
        <v>9250</v>
      </c>
      <c r="G158" s="597"/>
      <c r="H158" s="16">
        <v>1</v>
      </c>
      <c r="I158" s="363">
        <v>9250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63">
        <v>9250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58" t="s">
        <v>16</v>
      </c>
    </row>
    <row r="163" spans="1:9" x14ac:dyDescent="0.25">
      <c r="A163" s="361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361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63">
        <v>111000</v>
      </c>
    </row>
    <row r="165" spans="1:9" x14ac:dyDescent="0.25">
      <c r="A165" s="361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63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9250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111000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2:I174"/>
  <sheetViews>
    <sheetView topLeftCell="A154" workbookViewId="0">
      <selection sqref="A1:I174"/>
    </sheetView>
  </sheetViews>
  <sheetFormatPr defaultRowHeight="12.5" x14ac:dyDescent="0.25"/>
  <cols>
    <col min="9" max="9" width="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64"/>
      <c r="B12" s="368"/>
      <c r="C12" s="368"/>
      <c r="D12" s="368"/>
      <c r="E12" s="368"/>
      <c r="F12" s="368"/>
      <c r="G12" s="368"/>
      <c r="H12" s="368"/>
      <c r="I12" s="368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58" t="s">
        <v>15</v>
      </c>
      <c r="B14" s="553" t="s">
        <v>171</v>
      </c>
      <c r="C14" s="553"/>
      <c r="D14" s="553"/>
      <c r="E14" s="553"/>
      <c r="F14" s="553"/>
      <c r="G14" s="553"/>
      <c r="H14" s="555">
        <v>41086</v>
      </c>
      <c r="I14" s="555"/>
    </row>
    <row r="15" spans="1:9" ht="13" x14ac:dyDescent="0.25">
      <c r="A15" s="358" t="s">
        <v>13</v>
      </c>
      <c r="B15" s="553" t="s">
        <v>169</v>
      </c>
      <c r="C15" s="553"/>
      <c r="D15" s="553"/>
      <c r="E15" s="553"/>
      <c r="F15" s="553"/>
      <c r="G15" s="553"/>
      <c r="H15" s="556" t="s">
        <v>383</v>
      </c>
      <c r="I15" s="556"/>
    </row>
    <row r="16" spans="1:9" ht="13" x14ac:dyDescent="0.25">
      <c r="A16" s="358" t="s">
        <v>12</v>
      </c>
      <c r="B16" s="553" t="s">
        <v>167</v>
      </c>
      <c r="C16" s="553"/>
      <c r="D16" s="553"/>
      <c r="E16" s="553"/>
      <c r="F16" s="553"/>
      <c r="G16" s="553"/>
      <c r="H16" s="556" t="s">
        <v>247</v>
      </c>
      <c r="I16" s="556"/>
    </row>
    <row r="17" spans="1:9" ht="13" x14ac:dyDescent="0.25">
      <c r="A17" s="358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58">
        <v>1</v>
      </c>
      <c r="B21" s="553" t="s">
        <v>162</v>
      </c>
      <c r="C21" s="553"/>
      <c r="D21" s="553"/>
      <c r="E21" s="553"/>
      <c r="F21" s="553"/>
      <c r="G21" s="553"/>
      <c r="H21" s="565" t="s">
        <v>384</v>
      </c>
      <c r="I21" s="565"/>
    </row>
    <row r="22" spans="1:9" ht="13" x14ac:dyDescent="0.25">
      <c r="A22" s="358">
        <v>2</v>
      </c>
      <c r="B22" s="553" t="s">
        <v>161</v>
      </c>
      <c r="C22" s="553"/>
      <c r="D22" s="553"/>
      <c r="E22" s="553"/>
      <c r="F22" s="553"/>
      <c r="G22" s="553"/>
      <c r="H22" s="565">
        <v>716</v>
      </c>
      <c r="I22" s="565"/>
    </row>
    <row r="23" spans="1:9" ht="14" x14ac:dyDescent="0.25">
      <c r="A23" s="358">
        <v>3</v>
      </c>
      <c r="B23" s="553" t="s">
        <v>160</v>
      </c>
      <c r="C23" s="553"/>
      <c r="D23" s="553"/>
      <c r="E23" s="553"/>
      <c r="F23" s="553"/>
      <c r="G23" s="553"/>
      <c r="H23" s="561" t="s">
        <v>384</v>
      </c>
      <c r="I23" s="561"/>
    </row>
    <row r="24" spans="1:9" ht="13" x14ac:dyDescent="0.25">
      <c r="A24" s="358">
        <v>4</v>
      </c>
      <c r="B24" s="553" t="s">
        <v>159</v>
      </c>
      <c r="C24" s="553"/>
      <c r="D24" s="553"/>
      <c r="E24" s="553"/>
      <c r="F24" s="553"/>
      <c r="G24" s="553"/>
      <c r="H24" s="562" t="s">
        <v>247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58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716</v>
      </c>
    </row>
    <row r="31" spans="1:9" ht="13" x14ac:dyDescent="0.25">
      <c r="A31" s="358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58" t="s">
        <v>12</v>
      </c>
      <c r="B32" s="571" t="s">
        <v>202</v>
      </c>
      <c r="C32" s="571"/>
      <c r="D32" s="571"/>
      <c r="E32" s="571"/>
      <c r="F32" s="571"/>
      <c r="G32" s="571"/>
      <c r="H32" s="61">
        <v>0.05</v>
      </c>
      <c r="I32" s="60">
        <v>35.799999999999997</v>
      </c>
    </row>
    <row r="33" spans="1:9" ht="13" x14ac:dyDescent="0.25">
      <c r="A33" s="358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58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58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58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58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751.8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66">
        <v>2</v>
      </c>
      <c r="B40" s="554" t="s">
        <v>142</v>
      </c>
      <c r="C40" s="554"/>
      <c r="D40" s="554"/>
      <c r="E40" s="554"/>
      <c r="F40" s="554"/>
      <c r="G40" s="554"/>
      <c r="H40" s="554"/>
      <c r="I40" s="367" t="s">
        <v>16</v>
      </c>
    </row>
    <row r="41" spans="1:9" ht="13" x14ac:dyDescent="0.25">
      <c r="A41" s="359" t="s">
        <v>15</v>
      </c>
      <c r="B41" s="573"/>
      <c r="C41" s="573"/>
      <c r="D41" s="573"/>
      <c r="E41" s="573"/>
      <c r="F41" s="573"/>
      <c r="G41" s="573"/>
      <c r="H41" s="573"/>
      <c r="I41" s="25">
        <v>84.64</v>
      </c>
    </row>
    <row r="42" spans="1:9" ht="13" x14ac:dyDescent="0.25">
      <c r="A42" s="359"/>
      <c r="B42" s="572" t="s">
        <v>140</v>
      </c>
      <c r="C42" s="572"/>
      <c r="D42" s="572"/>
      <c r="E42" s="572"/>
      <c r="F42" s="572"/>
      <c r="G42" s="572"/>
      <c r="H42" s="57">
        <v>2.9</v>
      </c>
      <c r="I42" s="28" t="s">
        <v>49</v>
      </c>
    </row>
    <row r="43" spans="1:9" ht="13" x14ac:dyDescent="0.25">
      <c r="A43" s="359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59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184.8</v>
      </c>
    </row>
    <row r="45" spans="1:9" ht="13" x14ac:dyDescent="0.25">
      <c r="A45" s="359"/>
      <c r="B45" s="572" t="s">
        <v>256</v>
      </c>
      <c r="C45" s="572"/>
      <c r="D45" s="572"/>
      <c r="E45" s="572"/>
      <c r="F45" s="572"/>
      <c r="G45" s="572"/>
      <c r="H45" s="57">
        <v>231</v>
      </c>
      <c r="I45" s="28" t="s">
        <v>49</v>
      </c>
    </row>
    <row r="46" spans="1:9" ht="13" x14ac:dyDescent="0.25">
      <c r="A46" s="359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59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59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359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370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274.44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66">
        <v>3</v>
      </c>
      <c r="B55" s="554" t="s">
        <v>130</v>
      </c>
      <c r="C55" s="554"/>
      <c r="D55" s="554"/>
      <c r="E55" s="554"/>
      <c r="F55" s="554"/>
      <c r="G55" s="554"/>
      <c r="H55" s="554"/>
      <c r="I55" s="366" t="s">
        <v>16</v>
      </c>
    </row>
    <row r="56" spans="1:9" ht="13" x14ac:dyDescent="0.25">
      <c r="A56" s="359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59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59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59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67" t="s">
        <v>62</v>
      </c>
      <c r="I65" s="367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150.35999999999999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11.276999999999999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7.5179999999999998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1.5036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18.794999999999998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60.143999999999998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22.553999999999998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4.5107999999999997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276.66239999999999</v>
      </c>
    </row>
    <row r="75" spans="1:9" ht="13" x14ac:dyDescent="0.25">
      <c r="A75" s="369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66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66" t="s">
        <v>16</v>
      </c>
    </row>
    <row r="80" spans="1:9" ht="13" x14ac:dyDescent="0.25">
      <c r="A80" s="359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62.624939999999995</v>
      </c>
    </row>
    <row r="81" spans="1:9" ht="13" x14ac:dyDescent="0.25">
      <c r="A81" s="359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20.900039999999997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83.524979999999999</v>
      </c>
    </row>
    <row r="83" spans="1:9" ht="13" x14ac:dyDescent="0.25">
      <c r="A83" s="359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65">
        <f>ROUND(H74*I82,2)</f>
        <v>30.74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114.26497999999999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66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66" t="s">
        <v>16</v>
      </c>
    </row>
    <row r="88" spans="1:9" ht="13" x14ac:dyDescent="0.25">
      <c r="A88" s="359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0.52626000000000006</v>
      </c>
    </row>
    <row r="89" spans="1:9" ht="13" x14ac:dyDescent="0.25">
      <c r="A89" s="359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0.71626000000000012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66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66" t="s">
        <v>16</v>
      </c>
    </row>
    <row r="93" spans="1:9" ht="13" x14ac:dyDescent="0.25">
      <c r="A93" s="359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3.1575599999999997</v>
      </c>
    </row>
    <row r="94" spans="1:9" ht="13" x14ac:dyDescent="0.25">
      <c r="A94" s="359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0.22553999999999996</v>
      </c>
    </row>
    <row r="95" spans="1:9" ht="13" x14ac:dyDescent="0.25">
      <c r="A95" s="359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1.2</v>
      </c>
    </row>
    <row r="96" spans="1:9" ht="13" x14ac:dyDescent="0.25">
      <c r="A96" s="359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</v>
      </c>
    </row>
    <row r="97" spans="1:9" ht="13" x14ac:dyDescent="0.25">
      <c r="A97" s="359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14.58492</v>
      </c>
    </row>
    <row r="98" spans="1:9" ht="13" x14ac:dyDescent="0.25">
      <c r="A98" s="359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5.3672505600000004</v>
      </c>
    </row>
    <row r="99" spans="1:9" ht="13" x14ac:dyDescent="0.25">
      <c r="A99" s="359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24.06</v>
      </c>
    </row>
    <row r="100" spans="1:9" ht="13" x14ac:dyDescent="0.25">
      <c r="A100" s="359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6.01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54.905270559999998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57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62.624939999999995</v>
      </c>
    </row>
    <row r="105" spans="1:9" ht="13" x14ac:dyDescent="0.3">
      <c r="A105" s="357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7.5179999999999998</v>
      </c>
    </row>
    <row r="106" spans="1:9" ht="13" x14ac:dyDescent="0.3">
      <c r="A106" s="357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0.15035999999999999</v>
      </c>
    </row>
    <row r="107" spans="1:9" ht="13" x14ac:dyDescent="0.3">
      <c r="A107" s="357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0.37590000000000001</v>
      </c>
    </row>
    <row r="108" spans="1:9" ht="13" x14ac:dyDescent="0.3">
      <c r="A108" s="357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2.1050400000000002</v>
      </c>
    </row>
    <row r="109" spans="1:9" ht="13" x14ac:dyDescent="0.3">
      <c r="A109" s="357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72.774240000000006</v>
      </c>
    </row>
    <row r="111" spans="1:9" ht="13" x14ac:dyDescent="0.3">
      <c r="A111" s="360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26.78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99.554240000000007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66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66" t="s">
        <v>16</v>
      </c>
    </row>
    <row r="115" spans="1:9" ht="13" x14ac:dyDescent="0.25">
      <c r="A115" s="359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276.66239999999999</v>
      </c>
    </row>
    <row r="116" spans="1:9" ht="13" x14ac:dyDescent="0.25">
      <c r="A116" s="359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114.26497999999999</v>
      </c>
    </row>
    <row r="117" spans="1:9" ht="13" x14ac:dyDescent="0.25">
      <c r="A117" s="359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0.71626000000000012</v>
      </c>
    </row>
    <row r="118" spans="1:9" ht="13" x14ac:dyDescent="0.25">
      <c r="A118" s="359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54.905270559999998</v>
      </c>
    </row>
    <row r="119" spans="1:9" ht="13" x14ac:dyDescent="0.25">
      <c r="A119" s="359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99.554240000000007</v>
      </c>
    </row>
    <row r="120" spans="1:9" ht="13" x14ac:dyDescent="0.25">
      <c r="A120" s="359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546.10315056000002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66">
        <v>5</v>
      </c>
      <c r="B123" s="581" t="s">
        <v>63</v>
      </c>
      <c r="C123" s="581"/>
      <c r="D123" s="581"/>
      <c r="E123" s="581"/>
      <c r="F123" s="581"/>
      <c r="G123" s="581"/>
      <c r="H123" s="366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1592.3431505600001</v>
      </c>
    </row>
    <row r="125" spans="1:9" ht="13" x14ac:dyDescent="0.25">
      <c r="A125" s="359" t="s">
        <v>15</v>
      </c>
      <c r="B125" s="574" t="s">
        <v>60</v>
      </c>
      <c r="C125" s="622"/>
      <c r="D125" s="622"/>
      <c r="E125" s="622"/>
      <c r="F125" s="622"/>
      <c r="G125" s="623"/>
      <c r="H125" s="32">
        <v>3.78E-2</v>
      </c>
      <c r="I125" s="25">
        <f>I124*H125</f>
        <v>60.190571091168003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1652.5337216511682</v>
      </c>
    </row>
    <row r="127" spans="1:9" ht="13" x14ac:dyDescent="0.25">
      <c r="A127" s="359" t="s">
        <v>13</v>
      </c>
      <c r="B127" s="574" t="s">
        <v>58</v>
      </c>
      <c r="C127" s="622"/>
      <c r="D127" s="622"/>
      <c r="E127" s="622"/>
      <c r="F127" s="622"/>
      <c r="G127" s="623"/>
      <c r="H127" s="328">
        <v>2.265E-2</v>
      </c>
      <c r="I127" s="25">
        <f>I126*H127</f>
        <v>37.429888795398959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1689.9636104465671</v>
      </c>
    </row>
    <row r="129" spans="1:9" ht="13" x14ac:dyDescent="0.25">
      <c r="A129" s="359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59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59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59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59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59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59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59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257.64545988656698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58" t="s">
        <v>16</v>
      </c>
    </row>
    <row r="148" spans="1:9" ht="13" x14ac:dyDescent="0.25">
      <c r="A148" s="362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751.8</v>
      </c>
    </row>
    <row r="149" spans="1:9" ht="13" x14ac:dyDescent="0.25">
      <c r="A149" s="362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274.44</v>
      </c>
    </row>
    <row r="150" spans="1:9" ht="13" x14ac:dyDescent="0.25">
      <c r="A150" s="362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62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546.10315056000002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1592.3431505600001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257.64545988656698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58" t="s">
        <v>23</v>
      </c>
      <c r="I157" s="358" t="s">
        <v>22</v>
      </c>
    </row>
    <row r="158" spans="1:9" x14ac:dyDescent="0.25">
      <c r="A158" s="621" t="s">
        <v>384</v>
      </c>
      <c r="B158" s="596"/>
      <c r="C158" s="619">
        <v>1850</v>
      </c>
      <c r="D158" s="597"/>
      <c r="E158" s="18">
        <v>1</v>
      </c>
      <c r="F158" s="619">
        <v>1850</v>
      </c>
      <c r="G158" s="597"/>
      <c r="H158" s="16">
        <v>1</v>
      </c>
      <c r="I158" s="363">
        <v>1850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63">
        <v>1850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58" t="s">
        <v>16</v>
      </c>
    </row>
    <row r="163" spans="1:9" x14ac:dyDescent="0.25">
      <c r="A163" s="361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361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63">
        <v>22200</v>
      </c>
    </row>
    <row r="165" spans="1:9" x14ac:dyDescent="0.25">
      <c r="A165" s="361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63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1850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22200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2:I174"/>
  <sheetViews>
    <sheetView topLeftCell="A139" workbookViewId="0">
      <selection sqref="A1:I174"/>
    </sheetView>
  </sheetViews>
  <sheetFormatPr defaultRowHeight="12.5" x14ac:dyDescent="0.25"/>
  <cols>
    <col min="9" max="9" width="29.4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71"/>
      <c r="B12" s="375"/>
      <c r="C12" s="375"/>
      <c r="D12" s="375"/>
      <c r="E12" s="375"/>
      <c r="F12" s="375"/>
      <c r="G12" s="375"/>
      <c r="H12" s="375"/>
      <c r="I12" s="37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78" t="s">
        <v>15</v>
      </c>
      <c r="B14" s="553" t="s">
        <v>171</v>
      </c>
      <c r="C14" s="553"/>
      <c r="D14" s="553"/>
      <c r="E14" s="553"/>
      <c r="F14" s="553"/>
      <c r="G14" s="553"/>
      <c r="H14" s="555">
        <v>41086</v>
      </c>
      <c r="I14" s="555"/>
    </row>
    <row r="15" spans="1:9" ht="13" x14ac:dyDescent="0.25">
      <c r="A15" s="378" t="s">
        <v>13</v>
      </c>
      <c r="B15" s="553" t="s">
        <v>169</v>
      </c>
      <c r="C15" s="553"/>
      <c r="D15" s="553"/>
      <c r="E15" s="553"/>
      <c r="F15" s="553"/>
      <c r="G15" s="553"/>
      <c r="H15" s="556" t="s">
        <v>385</v>
      </c>
      <c r="I15" s="556"/>
    </row>
    <row r="16" spans="1:9" ht="13" x14ac:dyDescent="0.25">
      <c r="A16" s="378" t="s">
        <v>12</v>
      </c>
      <c r="B16" s="553" t="s">
        <v>167</v>
      </c>
      <c r="C16" s="553"/>
      <c r="D16" s="553"/>
      <c r="E16" s="553"/>
      <c r="F16" s="553"/>
      <c r="G16" s="553"/>
      <c r="H16" s="556" t="s">
        <v>247</v>
      </c>
      <c r="I16" s="556"/>
    </row>
    <row r="17" spans="1:9" ht="13" x14ac:dyDescent="0.25">
      <c r="A17" s="378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78">
        <v>1</v>
      </c>
      <c r="B21" s="553" t="s">
        <v>162</v>
      </c>
      <c r="C21" s="553"/>
      <c r="D21" s="553"/>
      <c r="E21" s="553"/>
      <c r="F21" s="553"/>
      <c r="G21" s="553"/>
      <c r="H21" s="565" t="s">
        <v>384</v>
      </c>
      <c r="I21" s="565"/>
    </row>
    <row r="22" spans="1:9" ht="13" x14ac:dyDescent="0.25">
      <c r="A22" s="378">
        <v>2</v>
      </c>
      <c r="B22" s="553" t="s">
        <v>161</v>
      </c>
      <c r="C22" s="553"/>
      <c r="D22" s="553"/>
      <c r="E22" s="553"/>
      <c r="F22" s="553"/>
      <c r="G22" s="553"/>
      <c r="H22" s="565">
        <v>716</v>
      </c>
      <c r="I22" s="565"/>
    </row>
    <row r="23" spans="1:9" ht="14" x14ac:dyDescent="0.25">
      <c r="A23" s="378">
        <v>3</v>
      </c>
      <c r="B23" s="553" t="s">
        <v>160</v>
      </c>
      <c r="C23" s="553"/>
      <c r="D23" s="553"/>
      <c r="E23" s="553"/>
      <c r="F23" s="553"/>
      <c r="G23" s="553"/>
      <c r="H23" s="561" t="s">
        <v>384</v>
      </c>
      <c r="I23" s="561"/>
    </row>
    <row r="24" spans="1:9" ht="13" x14ac:dyDescent="0.25">
      <c r="A24" s="378">
        <v>4</v>
      </c>
      <c r="B24" s="553" t="s">
        <v>159</v>
      </c>
      <c r="C24" s="553"/>
      <c r="D24" s="553"/>
      <c r="E24" s="553"/>
      <c r="F24" s="553"/>
      <c r="G24" s="553"/>
      <c r="H24" s="562" t="s">
        <v>247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78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716</v>
      </c>
    </row>
    <row r="31" spans="1:9" ht="13" x14ac:dyDescent="0.25">
      <c r="A31" s="378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78" t="s">
        <v>12</v>
      </c>
      <c r="B32" s="571" t="s">
        <v>202</v>
      </c>
      <c r="C32" s="571"/>
      <c r="D32" s="571"/>
      <c r="E32" s="571"/>
      <c r="F32" s="571"/>
      <c r="G32" s="571"/>
      <c r="H32" s="61">
        <v>0.05</v>
      </c>
      <c r="I32" s="60">
        <v>35.799999999999997</v>
      </c>
    </row>
    <row r="33" spans="1:9" ht="13" x14ac:dyDescent="0.25">
      <c r="A33" s="378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78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78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78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78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751.8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79">
        <v>2</v>
      </c>
      <c r="B40" s="554" t="s">
        <v>142</v>
      </c>
      <c r="C40" s="554"/>
      <c r="D40" s="554"/>
      <c r="E40" s="554"/>
      <c r="F40" s="554"/>
      <c r="G40" s="554"/>
      <c r="H40" s="554"/>
      <c r="I40" s="372" t="s">
        <v>16</v>
      </c>
    </row>
    <row r="41" spans="1:9" ht="13" x14ac:dyDescent="0.25">
      <c r="A41" s="373" t="s">
        <v>15</v>
      </c>
      <c r="B41" s="573"/>
      <c r="C41" s="573"/>
      <c r="D41" s="573"/>
      <c r="E41" s="573"/>
      <c r="F41" s="573"/>
      <c r="G41" s="573"/>
      <c r="H41" s="573"/>
      <c r="I41" s="25">
        <v>80.239999999999995</v>
      </c>
    </row>
    <row r="42" spans="1:9" ht="13" x14ac:dyDescent="0.25">
      <c r="A42" s="373"/>
      <c r="B42" s="572" t="s">
        <v>140</v>
      </c>
      <c r="C42" s="572"/>
      <c r="D42" s="572"/>
      <c r="E42" s="572"/>
      <c r="F42" s="572"/>
      <c r="G42" s="572"/>
      <c r="H42" s="57">
        <v>2.8</v>
      </c>
      <c r="I42" s="28" t="s">
        <v>49</v>
      </c>
    </row>
    <row r="43" spans="1:9" ht="13" x14ac:dyDescent="0.25">
      <c r="A43" s="373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73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184.8</v>
      </c>
    </row>
    <row r="45" spans="1:9" ht="13" x14ac:dyDescent="0.25">
      <c r="A45" s="373"/>
      <c r="B45" s="572" t="s">
        <v>256</v>
      </c>
      <c r="C45" s="572"/>
      <c r="D45" s="572"/>
      <c r="E45" s="572"/>
      <c r="F45" s="572"/>
      <c r="G45" s="572"/>
      <c r="H45" s="57">
        <v>231</v>
      </c>
      <c r="I45" s="28" t="s">
        <v>49</v>
      </c>
    </row>
    <row r="46" spans="1:9" ht="13" x14ac:dyDescent="0.25">
      <c r="A46" s="373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73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73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373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374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270.04000000000002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79">
        <v>3</v>
      </c>
      <c r="B55" s="554" t="s">
        <v>130</v>
      </c>
      <c r="C55" s="554"/>
      <c r="D55" s="554"/>
      <c r="E55" s="554"/>
      <c r="F55" s="554"/>
      <c r="G55" s="554"/>
      <c r="H55" s="554"/>
      <c r="I55" s="379" t="s">
        <v>16</v>
      </c>
    </row>
    <row r="56" spans="1:9" ht="13" x14ac:dyDescent="0.25">
      <c r="A56" s="373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73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73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73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72" t="s">
        <v>62</v>
      </c>
      <c r="I65" s="372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150.35999999999999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11.276999999999999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7.5179999999999998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1.5036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18.794999999999998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60.143999999999998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22.553999999999998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4.5107999999999997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276.66239999999999</v>
      </c>
    </row>
    <row r="75" spans="1:9" ht="13" x14ac:dyDescent="0.25">
      <c r="A75" s="37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79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79" t="s">
        <v>16</v>
      </c>
    </row>
    <row r="80" spans="1:9" ht="13" x14ac:dyDescent="0.25">
      <c r="A80" s="373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62.624939999999995</v>
      </c>
    </row>
    <row r="81" spans="1:9" ht="13" x14ac:dyDescent="0.25">
      <c r="A81" s="373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20.900039999999997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83.524979999999999</v>
      </c>
    </row>
    <row r="83" spans="1:9" ht="13" x14ac:dyDescent="0.25">
      <c r="A83" s="373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77">
        <f>ROUND(H74*I82,2)</f>
        <v>30.74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114.26497999999999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79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79" t="s">
        <v>16</v>
      </c>
    </row>
    <row r="88" spans="1:9" ht="13" x14ac:dyDescent="0.25">
      <c r="A88" s="373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0.52626000000000006</v>
      </c>
    </row>
    <row r="89" spans="1:9" ht="13" x14ac:dyDescent="0.25">
      <c r="A89" s="373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0.71626000000000012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79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79" t="s">
        <v>16</v>
      </c>
    </row>
    <row r="93" spans="1:9" ht="13" x14ac:dyDescent="0.25">
      <c r="A93" s="373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3.1575599999999997</v>
      </c>
    </row>
    <row r="94" spans="1:9" ht="13" x14ac:dyDescent="0.25">
      <c r="A94" s="373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0.22553999999999996</v>
      </c>
    </row>
    <row r="95" spans="1:9" ht="13" x14ac:dyDescent="0.25">
      <c r="A95" s="373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1.2</v>
      </c>
    </row>
    <row r="96" spans="1:9" ht="13" x14ac:dyDescent="0.25">
      <c r="A96" s="373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</v>
      </c>
    </row>
    <row r="97" spans="1:9" ht="13" x14ac:dyDescent="0.25">
      <c r="A97" s="373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14.58492</v>
      </c>
    </row>
    <row r="98" spans="1:9" ht="13" x14ac:dyDescent="0.25">
      <c r="A98" s="373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5.3672505600000004</v>
      </c>
    </row>
    <row r="99" spans="1:9" ht="13" x14ac:dyDescent="0.25">
      <c r="A99" s="373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24.06</v>
      </c>
    </row>
    <row r="100" spans="1:9" ht="13" x14ac:dyDescent="0.25">
      <c r="A100" s="373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6.01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54.905270559999998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8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62.624939999999995</v>
      </c>
    </row>
    <row r="105" spans="1:9" ht="13" x14ac:dyDescent="0.3">
      <c r="A105" s="38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7.5179999999999998</v>
      </c>
    </row>
    <row r="106" spans="1:9" ht="13" x14ac:dyDescent="0.3">
      <c r="A106" s="38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0.15035999999999999</v>
      </c>
    </row>
    <row r="107" spans="1:9" ht="13" x14ac:dyDescent="0.3">
      <c r="A107" s="38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0.37590000000000001</v>
      </c>
    </row>
    <row r="108" spans="1:9" ht="13" x14ac:dyDescent="0.3">
      <c r="A108" s="38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2.1050400000000002</v>
      </c>
    </row>
    <row r="109" spans="1:9" ht="13" x14ac:dyDescent="0.3">
      <c r="A109" s="38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72.774240000000006</v>
      </c>
    </row>
    <row r="111" spans="1:9" ht="13" x14ac:dyDescent="0.3">
      <c r="A111" s="383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26.78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99.554240000000007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79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79" t="s">
        <v>16</v>
      </c>
    </row>
    <row r="115" spans="1:9" ht="13" x14ac:dyDescent="0.25">
      <c r="A115" s="373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276.66239999999999</v>
      </c>
    </row>
    <row r="116" spans="1:9" ht="13" x14ac:dyDescent="0.25">
      <c r="A116" s="373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114.26497999999999</v>
      </c>
    </row>
    <row r="117" spans="1:9" ht="13" x14ac:dyDescent="0.25">
      <c r="A117" s="373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0.71626000000000012</v>
      </c>
    </row>
    <row r="118" spans="1:9" ht="13" x14ac:dyDescent="0.25">
      <c r="A118" s="373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54.905270559999998</v>
      </c>
    </row>
    <row r="119" spans="1:9" ht="13" x14ac:dyDescent="0.25">
      <c r="A119" s="373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99.554240000000007</v>
      </c>
    </row>
    <row r="120" spans="1:9" ht="13" x14ac:dyDescent="0.25">
      <c r="A120" s="373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546.10315056000002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79">
        <v>5</v>
      </c>
      <c r="B123" s="581" t="s">
        <v>63</v>
      </c>
      <c r="C123" s="581"/>
      <c r="D123" s="581"/>
      <c r="E123" s="581"/>
      <c r="F123" s="581"/>
      <c r="G123" s="581"/>
      <c r="H123" s="379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1587.94315056</v>
      </c>
    </row>
    <row r="125" spans="1:9" ht="13" x14ac:dyDescent="0.25">
      <c r="A125" s="373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0.04</v>
      </c>
      <c r="I125" s="25">
        <f>I124*H125</f>
        <v>63.517726022400005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1651.4608765824</v>
      </c>
    </row>
    <row r="127" spans="1:9" ht="13" x14ac:dyDescent="0.25">
      <c r="A127" s="373" t="s">
        <v>13</v>
      </c>
      <c r="B127" s="574" t="s">
        <v>58</v>
      </c>
      <c r="C127" s="622"/>
      <c r="D127" s="622"/>
      <c r="E127" s="622"/>
      <c r="F127" s="622"/>
      <c r="G127" s="623"/>
      <c r="H127" s="328">
        <v>2.332E-2</v>
      </c>
      <c r="I127" s="25">
        <f>I126*H127</f>
        <v>38.512067641901567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1689.9729442243015</v>
      </c>
    </row>
    <row r="129" spans="1:9" ht="13" x14ac:dyDescent="0.25">
      <c r="A129" s="373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73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73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73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73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73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73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73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262.0547936643016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78" t="s">
        <v>16</v>
      </c>
    </row>
    <row r="148" spans="1:9" ht="13" x14ac:dyDescent="0.25">
      <c r="A148" s="380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751.8</v>
      </c>
    </row>
    <row r="149" spans="1:9" ht="13" x14ac:dyDescent="0.25">
      <c r="A149" s="380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270.04000000000002</v>
      </c>
    </row>
    <row r="150" spans="1:9" ht="13" x14ac:dyDescent="0.25">
      <c r="A150" s="380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80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546.10315056000002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1587.94315056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262.0547936643016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78" t="s">
        <v>23</v>
      </c>
      <c r="I157" s="378" t="s">
        <v>22</v>
      </c>
    </row>
    <row r="158" spans="1:9" x14ac:dyDescent="0.25">
      <c r="A158" s="621" t="s">
        <v>384</v>
      </c>
      <c r="B158" s="596"/>
      <c r="C158" s="619">
        <v>1850</v>
      </c>
      <c r="D158" s="597"/>
      <c r="E158" s="18">
        <v>1</v>
      </c>
      <c r="F158" s="619">
        <v>1850</v>
      </c>
      <c r="G158" s="597"/>
      <c r="H158" s="16">
        <v>1</v>
      </c>
      <c r="I158" s="381">
        <v>1850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81">
        <v>1850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78" t="s">
        <v>16</v>
      </c>
    </row>
    <row r="163" spans="1:9" x14ac:dyDescent="0.25">
      <c r="A163" s="382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382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81">
        <v>22200</v>
      </c>
    </row>
    <row r="165" spans="1:9" x14ac:dyDescent="0.25">
      <c r="A165" s="382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81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1850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22200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4" right="0.511811024" top="0.78740157499999996" bottom="0.78740157499999996" header="0.31496062000000002" footer="0.3149606200000000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2:I174"/>
  <sheetViews>
    <sheetView topLeftCell="A139" workbookViewId="0">
      <selection sqref="A1:I174"/>
    </sheetView>
  </sheetViews>
  <sheetFormatPr defaultRowHeight="12.5" x14ac:dyDescent="0.25"/>
  <cols>
    <col min="9" max="9" width="28.542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71"/>
      <c r="B12" s="375"/>
      <c r="C12" s="375"/>
      <c r="D12" s="375"/>
      <c r="E12" s="375"/>
      <c r="F12" s="375"/>
      <c r="G12" s="375"/>
      <c r="H12" s="375"/>
      <c r="I12" s="37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78" t="s">
        <v>15</v>
      </c>
      <c r="B14" s="553" t="s">
        <v>171</v>
      </c>
      <c r="C14" s="553"/>
      <c r="D14" s="553"/>
      <c r="E14" s="553"/>
      <c r="F14" s="553"/>
      <c r="G14" s="553"/>
      <c r="H14" s="555">
        <v>41086</v>
      </c>
      <c r="I14" s="555"/>
    </row>
    <row r="15" spans="1:9" ht="13" x14ac:dyDescent="0.25">
      <c r="A15" s="378" t="s">
        <v>13</v>
      </c>
      <c r="B15" s="553" t="s">
        <v>169</v>
      </c>
      <c r="C15" s="553"/>
      <c r="D15" s="553"/>
      <c r="E15" s="553"/>
      <c r="F15" s="553"/>
      <c r="G15" s="553"/>
      <c r="H15" s="556" t="s">
        <v>385</v>
      </c>
      <c r="I15" s="556"/>
    </row>
    <row r="16" spans="1:9" ht="13" x14ac:dyDescent="0.25">
      <c r="A16" s="378" t="s">
        <v>12</v>
      </c>
      <c r="B16" s="553" t="s">
        <v>167</v>
      </c>
      <c r="C16" s="553"/>
      <c r="D16" s="553"/>
      <c r="E16" s="553"/>
      <c r="F16" s="553"/>
      <c r="G16" s="553"/>
      <c r="H16" s="556" t="s">
        <v>247</v>
      </c>
      <c r="I16" s="556"/>
    </row>
    <row r="17" spans="1:9" ht="13" x14ac:dyDescent="0.25">
      <c r="A17" s="378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78">
        <v>1</v>
      </c>
      <c r="B21" s="553" t="s">
        <v>162</v>
      </c>
      <c r="C21" s="553"/>
      <c r="D21" s="553"/>
      <c r="E21" s="553"/>
      <c r="F21" s="553"/>
      <c r="G21" s="553"/>
      <c r="H21" s="565" t="s">
        <v>384</v>
      </c>
      <c r="I21" s="565"/>
    </row>
    <row r="22" spans="1:9" ht="13" x14ac:dyDescent="0.25">
      <c r="A22" s="378">
        <v>2</v>
      </c>
      <c r="B22" s="553" t="s">
        <v>161</v>
      </c>
      <c r="C22" s="553"/>
      <c r="D22" s="553"/>
      <c r="E22" s="553"/>
      <c r="F22" s="553"/>
      <c r="G22" s="553"/>
      <c r="H22" s="565">
        <v>716</v>
      </c>
      <c r="I22" s="565"/>
    </row>
    <row r="23" spans="1:9" ht="14" x14ac:dyDescent="0.25">
      <c r="A23" s="378">
        <v>3</v>
      </c>
      <c r="B23" s="553" t="s">
        <v>160</v>
      </c>
      <c r="C23" s="553"/>
      <c r="D23" s="553"/>
      <c r="E23" s="553"/>
      <c r="F23" s="553"/>
      <c r="G23" s="553"/>
      <c r="H23" s="561" t="s">
        <v>384</v>
      </c>
      <c r="I23" s="561"/>
    </row>
    <row r="24" spans="1:9" ht="13" x14ac:dyDescent="0.25">
      <c r="A24" s="378">
        <v>4</v>
      </c>
      <c r="B24" s="553" t="s">
        <v>159</v>
      </c>
      <c r="C24" s="553"/>
      <c r="D24" s="553"/>
      <c r="E24" s="553"/>
      <c r="F24" s="553"/>
      <c r="G24" s="553"/>
      <c r="H24" s="562" t="s">
        <v>247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78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716</v>
      </c>
    </row>
    <row r="31" spans="1:9" ht="13" x14ac:dyDescent="0.25">
      <c r="A31" s="378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78" t="s">
        <v>12</v>
      </c>
      <c r="B32" s="571" t="s">
        <v>202</v>
      </c>
      <c r="C32" s="571"/>
      <c r="D32" s="571"/>
      <c r="E32" s="571"/>
      <c r="F32" s="571"/>
      <c r="G32" s="571"/>
      <c r="H32" s="61">
        <v>0.05</v>
      </c>
      <c r="I32" s="60">
        <v>35.799999999999997</v>
      </c>
    </row>
    <row r="33" spans="1:9" ht="13" x14ac:dyDescent="0.25">
      <c r="A33" s="378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78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78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78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78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751.8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79">
        <v>2</v>
      </c>
      <c r="B40" s="554" t="s">
        <v>142</v>
      </c>
      <c r="C40" s="554"/>
      <c r="D40" s="554"/>
      <c r="E40" s="554"/>
      <c r="F40" s="554"/>
      <c r="G40" s="554"/>
      <c r="H40" s="554"/>
      <c r="I40" s="372" t="s">
        <v>16</v>
      </c>
    </row>
    <row r="41" spans="1:9" ht="13" x14ac:dyDescent="0.25">
      <c r="A41" s="373" t="s">
        <v>15</v>
      </c>
      <c r="B41" s="573"/>
      <c r="C41" s="573"/>
      <c r="D41" s="573"/>
      <c r="E41" s="573"/>
      <c r="F41" s="573"/>
      <c r="G41" s="573"/>
      <c r="H41" s="573"/>
      <c r="I41" s="25">
        <v>80.239999999999995</v>
      </c>
    </row>
    <row r="42" spans="1:9" ht="13" x14ac:dyDescent="0.25">
      <c r="A42" s="373"/>
      <c r="B42" s="572" t="s">
        <v>140</v>
      </c>
      <c r="C42" s="572"/>
      <c r="D42" s="572"/>
      <c r="E42" s="572"/>
      <c r="F42" s="572"/>
      <c r="G42" s="572"/>
      <c r="H42" s="57">
        <v>2.8</v>
      </c>
      <c r="I42" s="28" t="s">
        <v>49</v>
      </c>
    </row>
    <row r="43" spans="1:9" ht="13" x14ac:dyDescent="0.25">
      <c r="A43" s="373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73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184.8</v>
      </c>
    </row>
    <row r="45" spans="1:9" ht="13" x14ac:dyDescent="0.25">
      <c r="A45" s="373"/>
      <c r="B45" s="572" t="s">
        <v>256</v>
      </c>
      <c r="C45" s="572"/>
      <c r="D45" s="572"/>
      <c r="E45" s="572"/>
      <c r="F45" s="572"/>
      <c r="G45" s="572"/>
      <c r="H45" s="57">
        <v>231</v>
      </c>
      <c r="I45" s="28" t="s">
        <v>49</v>
      </c>
    </row>
    <row r="46" spans="1:9" ht="13" x14ac:dyDescent="0.25">
      <c r="A46" s="373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73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73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373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374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270.04000000000002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79">
        <v>3</v>
      </c>
      <c r="B55" s="554" t="s">
        <v>130</v>
      </c>
      <c r="C55" s="554"/>
      <c r="D55" s="554"/>
      <c r="E55" s="554"/>
      <c r="F55" s="554"/>
      <c r="G55" s="554"/>
      <c r="H55" s="554"/>
      <c r="I55" s="379" t="s">
        <v>16</v>
      </c>
    </row>
    <row r="56" spans="1:9" ht="13" x14ac:dyDescent="0.25">
      <c r="A56" s="373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73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73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73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72" t="s">
        <v>62</v>
      </c>
      <c r="I65" s="372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150.35999999999999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11.276999999999999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7.5179999999999998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1.5036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18.794999999999998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60.143999999999998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22.553999999999998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4.5107999999999997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276.66239999999999</v>
      </c>
    </row>
    <row r="75" spans="1:9" ht="13" x14ac:dyDescent="0.25">
      <c r="A75" s="37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79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79" t="s">
        <v>16</v>
      </c>
    </row>
    <row r="80" spans="1:9" ht="13" x14ac:dyDescent="0.25">
      <c r="A80" s="373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62.624939999999995</v>
      </c>
    </row>
    <row r="81" spans="1:9" ht="13" x14ac:dyDescent="0.25">
      <c r="A81" s="373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20.900039999999997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83.524979999999999</v>
      </c>
    </row>
    <row r="83" spans="1:9" ht="13" x14ac:dyDescent="0.25">
      <c r="A83" s="373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77">
        <f>ROUND(H74*I82,2)</f>
        <v>30.74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114.26497999999999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79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79" t="s">
        <v>16</v>
      </c>
    </row>
    <row r="88" spans="1:9" ht="13" x14ac:dyDescent="0.25">
      <c r="A88" s="373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0.52626000000000006</v>
      </c>
    </row>
    <row r="89" spans="1:9" ht="13" x14ac:dyDescent="0.25">
      <c r="A89" s="373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0.71626000000000012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79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79" t="s">
        <v>16</v>
      </c>
    </row>
    <row r="93" spans="1:9" ht="13" x14ac:dyDescent="0.25">
      <c r="A93" s="373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3.1575599999999997</v>
      </c>
    </row>
    <row r="94" spans="1:9" ht="13" x14ac:dyDescent="0.25">
      <c r="A94" s="373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0.22553999999999996</v>
      </c>
    </row>
    <row r="95" spans="1:9" ht="13" x14ac:dyDescent="0.25">
      <c r="A95" s="373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1.2</v>
      </c>
    </row>
    <row r="96" spans="1:9" ht="13" x14ac:dyDescent="0.25">
      <c r="A96" s="373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</v>
      </c>
    </row>
    <row r="97" spans="1:9" ht="13" x14ac:dyDescent="0.25">
      <c r="A97" s="373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14.58492</v>
      </c>
    </row>
    <row r="98" spans="1:9" ht="13" x14ac:dyDescent="0.25">
      <c r="A98" s="373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5.3672505600000004</v>
      </c>
    </row>
    <row r="99" spans="1:9" ht="13" x14ac:dyDescent="0.25">
      <c r="A99" s="373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24.06</v>
      </c>
    </row>
    <row r="100" spans="1:9" ht="13" x14ac:dyDescent="0.25">
      <c r="A100" s="373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6.01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54.905270559999998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8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62.624939999999995</v>
      </c>
    </row>
    <row r="105" spans="1:9" ht="13" x14ac:dyDescent="0.3">
      <c r="A105" s="38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7.5179999999999998</v>
      </c>
    </row>
    <row r="106" spans="1:9" ht="13" x14ac:dyDescent="0.3">
      <c r="A106" s="38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0.15035999999999999</v>
      </c>
    </row>
    <row r="107" spans="1:9" ht="13" x14ac:dyDescent="0.3">
      <c r="A107" s="38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0.37590000000000001</v>
      </c>
    </row>
    <row r="108" spans="1:9" ht="13" x14ac:dyDescent="0.3">
      <c r="A108" s="38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2.1050400000000002</v>
      </c>
    </row>
    <row r="109" spans="1:9" ht="13" x14ac:dyDescent="0.3">
      <c r="A109" s="38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72.774240000000006</v>
      </c>
    </row>
    <row r="111" spans="1:9" ht="13" x14ac:dyDescent="0.3">
      <c r="A111" s="383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26.78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99.554240000000007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79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79" t="s">
        <v>16</v>
      </c>
    </row>
    <row r="115" spans="1:9" ht="13" x14ac:dyDescent="0.25">
      <c r="A115" s="373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276.66239999999999</v>
      </c>
    </row>
    <row r="116" spans="1:9" ht="13" x14ac:dyDescent="0.25">
      <c r="A116" s="373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114.26497999999999</v>
      </c>
    </row>
    <row r="117" spans="1:9" ht="13" x14ac:dyDescent="0.25">
      <c r="A117" s="373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0.71626000000000012</v>
      </c>
    </row>
    <row r="118" spans="1:9" ht="13" x14ac:dyDescent="0.25">
      <c r="A118" s="373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54.905270559999998</v>
      </c>
    </row>
    <row r="119" spans="1:9" ht="13" x14ac:dyDescent="0.25">
      <c r="A119" s="373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99.554240000000007</v>
      </c>
    </row>
    <row r="120" spans="1:9" ht="13" x14ac:dyDescent="0.25">
      <c r="A120" s="373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546.10315056000002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79">
        <v>5</v>
      </c>
      <c r="B123" s="581" t="s">
        <v>63</v>
      </c>
      <c r="C123" s="581"/>
      <c r="D123" s="581"/>
      <c r="E123" s="581"/>
      <c r="F123" s="581"/>
      <c r="G123" s="581"/>
      <c r="H123" s="379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1587.94315056</v>
      </c>
    </row>
    <row r="125" spans="1:9" ht="13" x14ac:dyDescent="0.25">
      <c r="A125" s="373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0.04</v>
      </c>
      <c r="I125" s="25">
        <f>I124*H125</f>
        <v>63.517726022400005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1651.4608765824</v>
      </c>
    </row>
    <row r="127" spans="1:9" ht="13" x14ac:dyDescent="0.25">
      <c r="A127" s="373" t="s">
        <v>13</v>
      </c>
      <c r="B127" s="574" t="s">
        <v>58</v>
      </c>
      <c r="C127" s="622"/>
      <c r="D127" s="622"/>
      <c r="E127" s="622"/>
      <c r="F127" s="622"/>
      <c r="G127" s="623"/>
      <c r="H127" s="328">
        <v>2.332E-2</v>
      </c>
      <c r="I127" s="25">
        <f>I126*H127</f>
        <v>38.512067641901567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1689.9729442243015</v>
      </c>
    </row>
    <row r="129" spans="1:9" ht="13" x14ac:dyDescent="0.25">
      <c r="A129" s="373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73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73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73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73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73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73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73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262.0547936643016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78" t="s">
        <v>16</v>
      </c>
    </row>
    <row r="148" spans="1:9" ht="13" x14ac:dyDescent="0.25">
      <c r="A148" s="380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751.8</v>
      </c>
    </row>
    <row r="149" spans="1:9" ht="13" x14ac:dyDescent="0.25">
      <c r="A149" s="380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270.04000000000002</v>
      </c>
    </row>
    <row r="150" spans="1:9" ht="13" x14ac:dyDescent="0.25">
      <c r="A150" s="380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80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546.10315056000002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1587.94315056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262.0547936643016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78" t="s">
        <v>23</v>
      </c>
      <c r="I157" s="378" t="s">
        <v>22</v>
      </c>
    </row>
    <row r="158" spans="1:9" x14ac:dyDescent="0.25">
      <c r="A158" s="621" t="s">
        <v>384</v>
      </c>
      <c r="B158" s="596"/>
      <c r="C158" s="619">
        <v>1850</v>
      </c>
      <c r="D158" s="597"/>
      <c r="E158" s="18">
        <v>3</v>
      </c>
      <c r="F158" s="619">
        <v>5550</v>
      </c>
      <c r="G158" s="597"/>
      <c r="H158" s="16">
        <v>1</v>
      </c>
      <c r="I158" s="381">
        <v>5550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81">
        <v>5550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78" t="s">
        <v>16</v>
      </c>
    </row>
    <row r="163" spans="1:9" x14ac:dyDescent="0.25">
      <c r="A163" s="382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382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81">
        <v>66600</v>
      </c>
    </row>
    <row r="165" spans="1:9" x14ac:dyDescent="0.25">
      <c r="A165" s="382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81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5550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66600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4" right="0.511811024" top="0.78740157499999996" bottom="0.78740157499999996" header="0.31496062000000002" footer="0.3149606200000000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2:I174"/>
  <sheetViews>
    <sheetView topLeftCell="A10" workbookViewId="0">
      <selection activeCell="M129" sqref="M129"/>
    </sheetView>
  </sheetViews>
  <sheetFormatPr defaultRowHeight="12.5" x14ac:dyDescent="0.25"/>
  <cols>
    <col min="9" max="9" width="27.72656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71"/>
      <c r="B12" s="375"/>
      <c r="C12" s="375"/>
      <c r="D12" s="375"/>
      <c r="E12" s="375"/>
      <c r="F12" s="375"/>
      <c r="G12" s="375"/>
      <c r="H12" s="375"/>
      <c r="I12" s="37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78" t="s">
        <v>15</v>
      </c>
      <c r="B14" s="553" t="s">
        <v>171</v>
      </c>
      <c r="C14" s="553"/>
      <c r="D14" s="553"/>
      <c r="E14" s="553"/>
      <c r="F14" s="553"/>
      <c r="G14" s="553"/>
      <c r="H14" s="555">
        <v>41086</v>
      </c>
      <c r="I14" s="555"/>
    </row>
    <row r="15" spans="1:9" ht="13" x14ac:dyDescent="0.25">
      <c r="A15" s="378" t="s">
        <v>13</v>
      </c>
      <c r="B15" s="553" t="s">
        <v>169</v>
      </c>
      <c r="C15" s="553"/>
      <c r="D15" s="553"/>
      <c r="E15" s="553"/>
      <c r="F15" s="553"/>
      <c r="G15" s="553"/>
      <c r="H15" s="556" t="s">
        <v>252</v>
      </c>
      <c r="I15" s="556"/>
    </row>
    <row r="16" spans="1:9" ht="13" x14ac:dyDescent="0.25">
      <c r="A16" s="378" t="s">
        <v>12</v>
      </c>
      <c r="B16" s="553" t="s">
        <v>167</v>
      </c>
      <c r="C16" s="553"/>
      <c r="D16" s="553"/>
      <c r="E16" s="553"/>
      <c r="F16" s="553"/>
      <c r="G16" s="553"/>
      <c r="H16" s="556" t="s">
        <v>247</v>
      </c>
      <c r="I16" s="556"/>
    </row>
    <row r="17" spans="1:9" ht="13" x14ac:dyDescent="0.25">
      <c r="A17" s="378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78">
        <v>1</v>
      </c>
      <c r="B21" s="553" t="s">
        <v>162</v>
      </c>
      <c r="C21" s="553"/>
      <c r="D21" s="553"/>
      <c r="E21" s="553"/>
      <c r="F21" s="553"/>
      <c r="G21" s="553"/>
      <c r="H21" s="565" t="s">
        <v>384</v>
      </c>
      <c r="I21" s="565"/>
    </row>
    <row r="22" spans="1:9" ht="13" x14ac:dyDescent="0.25">
      <c r="A22" s="378">
        <v>2</v>
      </c>
      <c r="B22" s="553" t="s">
        <v>161</v>
      </c>
      <c r="C22" s="553"/>
      <c r="D22" s="553"/>
      <c r="E22" s="553"/>
      <c r="F22" s="553"/>
      <c r="G22" s="553"/>
      <c r="H22" s="565">
        <v>716</v>
      </c>
      <c r="I22" s="565"/>
    </row>
    <row r="23" spans="1:9" ht="14" x14ac:dyDescent="0.25">
      <c r="A23" s="378">
        <v>3</v>
      </c>
      <c r="B23" s="553" t="s">
        <v>160</v>
      </c>
      <c r="C23" s="553"/>
      <c r="D23" s="553"/>
      <c r="E23" s="553"/>
      <c r="F23" s="553"/>
      <c r="G23" s="553"/>
      <c r="H23" s="561" t="s">
        <v>384</v>
      </c>
      <c r="I23" s="561"/>
    </row>
    <row r="24" spans="1:9" ht="13" x14ac:dyDescent="0.25">
      <c r="A24" s="378">
        <v>4</v>
      </c>
      <c r="B24" s="553" t="s">
        <v>159</v>
      </c>
      <c r="C24" s="553"/>
      <c r="D24" s="553"/>
      <c r="E24" s="553"/>
      <c r="F24" s="553"/>
      <c r="G24" s="553"/>
      <c r="H24" s="562" t="s">
        <v>247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78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716</v>
      </c>
    </row>
    <row r="31" spans="1:9" ht="13" x14ac:dyDescent="0.25">
      <c r="A31" s="378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78" t="s">
        <v>12</v>
      </c>
      <c r="B32" s="571" t="s">
        <v>202</v>
      </c>
      <c r="C32" s="571"/>
      <c r="D32" s="571"/>
      <c r="E32" s="571"/>
      <c r="F32" s="571"/>
      <c r="G32" s="571"/>
      <c r="H32" s="61">
        <v>0.05</v>
      </c>
      <c r="I32" s="60">
        <v>35.799999999999997</v>
      </c>
    </row>
    <row r="33" spans="1:9" ht="13" x14ac:dyDescent="0.25">
      <c r="A33" s="378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78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78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78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78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751.8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79">
        <v>2</v>
      </c>
      <c r="B40" s="554" t="s">
        <v>142</v>
      </c>
      <c r="C40" s="554"/>
      <c r="D40" s="554"/>
      <c r="E40" s="554"/>
      <c r="F40" s="554"/>
      <c r="G40" s="554"/>
      <c r="H40" s="554"/>
      <c r="I40" s="372" t="s">
        <v>16</v>
      </c>
    </row>
    <row r="41" spans="1:9" ht="13" x14ac:dyDescent="0.25">
      <c r="A41" s="373" t="s">
        <v>15</v>
      </c>
      <c r="B41" s="573"/>
      <c r="C41" s="573"/>
      <c r="D41" s="573"/>
      <c r="E41" s="573"/>
      <c r="F41" s="573"/>
      <c r="G41" s="573"/>
      <c r="H41" s="573"/>
      <c r="I41" s="25">
        <v>70.12</v>
      </c>
    </row>
    <row r="42" spans="1:9" ht="13" x14ac:dyDescent="0.25">
      <c r="A42" s="373"/>
      <c r="B42" s="572" t="s">
        <v>140</v>
      </c>
      <c r="C42" s="572"/>
      <c r="D42" s="572"/>
      <c r="E42" s="572"/>
      <c r="F42" s="572"/>
      <c r="G42" s="572"/>
      <c r="H42" s="57">
        <v>2.57</v>
      </c>
      <c r="I42" s="28" t="s">
        <v>49</v>
      </c>
    </row>
    <row r="43" spans="1:9" ht="13" x14ac:dyDescent="0.25">
      <c r="A43" s="373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73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184.8</v>
      </c>
    </row>
    <row r="45" spans="1:9" ht="13" x14ac:dyDescent="0.25">
      <c r="A45" s="373"/>
      <c r="B45" s="572" t="s">
        <v>256</v>
      </c>
      <c r="C45" s="572"/>
      <c r="D45" s="572"/>
      <c r="E45" s="572"/>
      <c r="F45" s="572"/>
      <c r="G45" s="572"/>
      <c r="H45" s="57">
        <v>231</v>
      </c>
      <c r="I45" s="28" t="s">
        <v>49</v>
      </c>
    </row>
    <row r="46" spans="1:9" ht="13" x14ac:dyDescent="0.25">
      <c r="A46" s="373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73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73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373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374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259.92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79">
        <v>3</v>
      </c>
      <c r="B55" s="554" t="s">
        <v>130</v>
      </c>
      <c r="C55" s="554"/>
      <c r="D55" s="554"/>
      <c r="E55" s="554"/>
      <c r="F55" s="554"/>
      <c r="G55" s="554"/>
      <c r="H55" s="554"/>
      <c r="I55" s="379" t="s">
        <v>16</v>
      </c>
    </row>
    <row r="56" spans="1:9" ht="13" x14ac:dyDescent="0.25">
      <c r="A56" s="373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73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73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73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72" t="s">
        <v>62</v>
      </c>
      <c r="I65" s="372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150.35999999999999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11.276999999999999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7.5179999999999998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1.5036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18.794999999999998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60.143999999999998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22.553999999999998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4.5107999999999997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276.66239999999999</v>
      </c>
    </row>
    <row r="75" spans="1:9" ht="13" x14ac:dyDescent="0.25">
      <c r="A75" s="37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79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79" t="s">
        <v>16</v>
      </c>
    </row>
    <row r="80" spans="1:9" ht="13" x14ac:dyDescent="0.25">
      <c r="A80" s="373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62.624939999999995</v>
      </c>
    </row>
    <row r="81" spans="1:9" ht="13" x14ac:dyDescent="0.25">
      <c r="A81" s="373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20.900039999999997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83.524979999999999</v>
      </c>
    </row>
    <row r="83" spans="1:9" ht="13" x14ac:dyDescent="0.25">
      <c r="A83" s="373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77">
        <f>ROUND(H74*I82,2)</f>
        <v>30.74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114.26497999999999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79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79" t="s">
        <v>16</v>
      </c>
    </row>
    <row r="88" spans="1:9" ht="13" x14ac:dyDescent="0.25">
      <c r="A88" s="373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0.52626000000000006</v>
      </c>
    </row>
    <row r="89" spans="1:9" ht="13" x14ac:dyDescent="0.25">
      <c r="A89" s="373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0.71626000000000012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79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79" t="s">
        <v>16</v>
      </c>
    </row>
    <row r="93" spans="1:9" ht="13" x14ac:dyDescent="0.25">
      <c r="A93" s="373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3.1575599999999997</v>
      </c>
    </row>
    <row r="94" spans="1:9" ht="13" x14ac:dyDescent="0.25">
      <c r="A94" s="373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0.22553999999999996</v>
      </c>
    </row>
    <row r="95" spans="1:9" ht="13" x14ac:dyDescent="0.25">
      <c r="A95" s="373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1.2</v>
      </c>
    </row>
    <row r="96" spans="1:9" ht="13" x14ac:dyDescent="0.25">
      <c r="A96" s="373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</v>
      </c>
    </row>
    <row r="97" spans="1:9" ht="13" x14ac:dyDescent="0.25">
      <c r="A97" s="373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14.58492</v>
      </c>
    </row>
    <row r="98" spans="1:9" ht="13" x14ac:dyDescent="0.25">
      <c r="A98" s="373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5.3672505600000004</v>
      </c>
    </row>
    <row r="99" spans="1:9" ht="13" x14ac:dyDescent="0.25">
      <c r="A99" s="373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24.06</v>
      </c>
    </row>
    <row r="100" spans="1:9" ht="13" x14ac:dyDescent="0.25">
      <c r="A100" s="373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6.01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54.905270559999998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8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62.624939999999995</v>
      </c>
    </row>
    <row r="105" spans="1:9" ht="13" x14ac:dyDescent="0.3">
      <c r="A105" s="38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7.5179999999999998</v>
      </c>
    </row>
    <row r="106" spans="1:9" ht="13" x14ac:dyDescent="0.3">
      <c r="A106" s="38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0.15035999999999999</v>
      </c>
    </row>
    <row r="107" spans="1:9" ht="13" x14ac:dyDescent="0.3">
      <c r="A107" s="38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0.37590000000000001</v>
      </c>
    </row>
    <row r="108" spans="1:9" ht="13" x14ac:dyDescent="0.3">
      <c r="A108" s="38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2.1050400000000002</v>
      </c>
    </row>
    <row r="109" spans="1:9" ht="13" x14ac:dyDescent="0.3">
      <c r="A109" s="38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72.774240000000006</v>
      </c>
    </row>
    <row r="111" spans="1:9" ht="13" x14ac:dyDescent="0.3">
      <c r="A111" s="383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26.78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99.554240000000007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79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79" t="s">
        <v>16</v>
      </c>
    </row>
    <row r="115" spans="1:9" ht="13" x14ac:dyDescent="0.25">
      <c r="A115" s="373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276.66239999999999</v>
      </c>
    </row>
    <row r="116" spans="1:9" ht="13" x14ac:dyDescent="0.25">
      <c r="A116" s="373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114.26497999999999</v>
      </c>
    </row>
    <row r="117" spans="1:9" ht="13" x14ac:dyDescent="0.25">
      <c r="A117" s="373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0.71626000000000012</v>
      </c>
    </row>
    <row r="118" spans="1:9" ht="13" x14ac:dyDescent="0.25">
      <c r="A118" s="373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54.905270559999998</v>
      </c>
    </row>
    <row r="119" spans="1:9" ht="13" x14ac:dyDescent="0.25">
      <c r="A119" s="373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99.554240000000007</v>
      </c>
    </row>
    <row r="120" spans="1:9" ht="13" x14ac:dyDescent="0.25">
      <c r="A120" s="373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546.10315056000002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79">
        <v>5</v>
      </c>
      <c r="B123" s="581" t="s">
        <v>63</v>
      </c>
      <c r="C123" s="581"/>
      <c r="D123" s="581"/>
      <c r="E123" s="581"/>
      <c r="F123" s="581"/>
      <c r="G123" s="581"/>
      <c r="H123" s="379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1577.8231505600002</v>
      </c>
    </row>
    <row r="125" spans="1:9" ht="13" x14ac:dyDescent="0.25">
      <c r="A125" s="373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0.04</v>
      </c>
      <c r="I125" s="25">
        <f>I124*H125</f>
        <v>63.112926022400011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1640.9360765824001</v>
      </c>
    </row>
    <row r="127" spans="1:9" ht="13" x14ac:dyDescent="0.25">
      <c r="A127" s="373" t="s">
        <v>13</v>
      </c>
      <c r="B127" s="574" t="s">
        <v>58</v>
      </c>
      <c r="C127" s="622"/>
      <c r="D127" s="622"/>
      <c r="E127" s="622"/>
      <c r="F127" s="622"/>
      <c r="G127" s="623"/>
      <c r="H127" s="328">
        <v>2.988E-2</v>
      </c>
      <c r="I127" s="25">
        <f>I126*H127</f>
        <v>49.031169968282114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1689.9672465506821</v>
      </c>
    </row>
    <row r="129" spans="1:9" ht="13" x14ac:dyDescent="0.25">
      <c r="A129" s="373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73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73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73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73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73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73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73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272.16909599068214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78" t="s">
        <v>16</v>
      </c>
    </row>
    <row r="148" spans="1:9" ht="13" x14ac:dyDescent="0.25">
      <c r="A148" s="380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751.8</v>
      </c>
    </row>
    <row r="149" spans="1:9" ht="13" x14ac:dyDescent="0.25">
      <c r="A149" s="380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259.92</v>
      </c>
    </row>
    <row r="150" spans="1:9" ht="13" x14ac:dyDescent="0.25">
      <c r="A150" s="380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80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546.10315056000002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1577.8231505600002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272.16909599068214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78" t="s">
        <v>23</v>
      </c>
      <c r="I157" s="378" t="s">
        <v>22</v>
      </c>
    </row>
    <row r="158" spans="1:9" x14ac:dyDescent="0.25">
      <c r="A158" s="621" t="s">
        <v>384</v>
      </c>
      <c r="B158" s="596"/>
      <c r="C158" s="619">
        <v>1850</v>
      </c>
      <c r="D158" s="597"/>
      <c r="E158" s="18">
        <v>1</v>
      </c>
      <c r="F158" s="619">
        <v>1850</v>
      </c>
      <c r="G158" s="597"/>
      <c r="H158" s="16">
        <v>1</v>
      </c>
      <c r="I158" s="381">
        <v>1850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81">
        <v>1850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78" t="s">
        <v>16</v>
      </c>
    </row>
    <row r="163" spans="1:9" x14ac:dyDescent="0.25">
      <c r="A163" s="382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382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81">
        <v>22200</v>
      </c>
    </row>
    <row r="165" spans="1:9" x14ac:dyDescent="0.25">
      <c r="A165" s="382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81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1850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22200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4" right="0.511811024" top="0.78740157499999996" bottom="0.78740157499999996" header="0.31496062000000002" footer="0.3149606200000000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2:I174"/>
  <sheetViews>
    <sheetView topLeftCell="A145" workbookViewId="0">
      <selection sqref="A1:I175"/>
    </sheetView>
  </sheetViews>
  <sheetFormatPr defaultRowHeight="12.5" x14ac:dyDescent="0.25"/>
  <cols>
    <col min="9" max="9" width="27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71"/>
      <c r="B12" s="375"/>
      <c r="C12" s="375"/>
      <c r="D12" s="375"/>
      <c r="E12" s="375"/>
      <c r="F12" s="375"/>
      <c r="G12" s="375"/>
      <c r="H12" s="375"/>
      <c r="I12" s="37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78" t="s">
        <v>15</v>
      </c>
      <c r="B14" s="553" t="s">
        <v>171</v>
      </c>
      <c r="C14" s="553"/>
      <c r="D14" s="553"/>
      <c r="E14" s="553"/>
      <c r="F14" s="553"/>
      <c r="G14" s="553"/>
      <c r="H14" s="555">
        <v>41086</v>
      </c>
      <c r="I14" s="555"/>
    </row>
    <row r="15" spans="1:9" ht="13" x14ac:dyDescent="0.25">
      <c r="A15" s="378" t="s">
        <v>13</v>
      </c>
      <c r="B15" s="553" t="s">
        <v>169</v>
      </c>
      <c r="C15" s="553"/>
      <c r="D15" s="553"/>
      <c r="E15" s="553"/>
      <c r="F15" s="553"/>
      <c r="G15" s="553"/>
      <c r="H15" s="556" t="s">
        <v>386</v>
      </c>
      <c r="I15" s="556"/>
    </row>
    <row r="16" spans="1:9" ht="13" x14ac:dyDescent="0.25">
      <c r="A16" s="378" t="s">
        <v>12</v>
      </c>
      <c r="B16" s="553" t="s">
        <v>167</v>
      </c>
      <c r="C16" s="553"/>
      <c r="D16" s="553"/>
      <c r="E16" s="553"/>
      <c r="F16" s="553"/>
      <c r="G16" s="553"/>
      <c r="H16" s="556" t="s">
        <v>247</v>
      </c>
      <c r="I16" s="556"/>
    </row>
    <row r="17" spans="1:9" ht="13" x14ac:dyDescent="0.25">
      <c r="A17" s="378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78">
        <v>1</v>
      </c>
      <c r="B21" s="553" t="s">
        <v>162</v>
      </c>
      <c r="C21" s="553"/>
      <c r="D21" s="553"/>
      <c r="E21" s="553"/>
      <c r="F21" s="553"/>
      <c r="G21" s="553"/>
      <c r="H21" s="565" t="s">
        <v>384</v>
      </c>
      <c r="I21" s="565"/>
    </row>
    <row r="22" spans="1:9" ht="13" x14ac:dyDescent="0.25">
      <c r="A22" s="378">
        <v>2</v>
      </c>
      <c r="B22" s="553" t="s">
        <v>161</v>
      </c>
      <c r="C22" s="553"/>
      <c r="D22" s="553"/>
      <c r="E22" s="553"/>
      <c r="F22" s="553"/>
      <c r="G22" s="553"/>
      <c r="H22" s="565">
        <v>716</v>
      </c>
      <c r="I22" s="565"/>
    </row>
    <row r="23" spans="1:9" ht="14" x14ac:dyDescent="0.25">
      <c r="A23" s="378">
        <v>3</v>
      </c>
      <c r="B23" s="553" t="s">
        <v>160</v>
      </c>
      <c r="C23" s="553"/>
      <c r="D23" s="553"/>
      <c r="E23" s="553"/>
      <c r="F23" s="553"/>
      <c r="G23" s="553"/>
      <c r="H23" s="561" t="s">
        <v>384</v>
      </c>
      <c r="I23" s="561"/>
    </row>
    <row r="24" spans="1:9" ht="13" x14ac:dyDescent="0.25">
      <c r="A24" s="378">
        <v>4</v>
      </c>
      <c r="B24" s="553" t="s">
        <v>159</v>
      </c>
      <c r="C24" s="553"/>
      <c r="D24" s="553"/>
      <c r="E24" s="553"/>
      <c r="F24" s="553"/>
      <c r="G24" s="553"/>
      <c r="H24" s="562" t="s">
        <v>247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78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716</v>
      </c>
    </row>
    <row r="31" spans="1:9" ht="13" x14ac:dyDescent="0.25">
      <c r="A31" s="378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78" t="s">
        <v>12</v>
      </c>
      <c r="B32" s="571" t="s">
        <v>202</v>
      </c>
      <c r="C32" s="571"/>
      <c r="D32" s="571"/>
      <c r="E32" s="571"/>
      <c r="F32" s="571"/>
      <c r="G32" s="571"/>
      <c r="H32" s="61">
        <v>0.05</v>
      </c>
      <c r="I32" s="60">
        <v>35.799999999999997</v>
      </c>
    </row>
    <row r="33" spans="1:9" ht="13" x14ac:dyDescent="0.25">
      <c r="A33" s="378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78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78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78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78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751.8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79">
        <v>2</v>
      </c>
      <c r="B40" s="554" t="s">
        <v>142</v>
      </c>
      <c r="C40" s="554"/>
      <c r="D40" s="554"/>
      <c r="E40" s="554"/>
      <c r="F40" s="554"/>
      <c r="G40" s="554"/>
      <c r="H40" s="554"/>
      <c r="I40" s="372" t="s">
        <v>16</v>
      </c>
    </row>
    <row r="41" spans="1:9" ht="13" x14ac:dyDescent="0.25">
      <c r="A41" s="373" t="s">
        <v>15</v>
      </c>
      <c r="B41" s="573"/>
      <c r="C41" s="573"/>
      <c r="D41" s="573"/>
      <c r="E41" s="573"/>
      <c r="F41" s="573"/>
      <c r="G41" s="573"/>
      <c r="H41" s="573"/>
      <c r="I41" s="25">
        <v>80.239999999999995</v>
      </c>
    </row>
    <row r="42" spans="1:9" ht="13" x14ac:dyDescent="0.25">
      <c r="A42" s="373"/>
      <c r="B42" s="572" t="s">
        <v>140</v>
      </c>
      <c r="C42" s="572"/>
      <c r="D42" s="572"/>
      <c r="E42" s="572"/>
      <c r="F42" s="572"/>
      <c r="G42" s="572"/>
      <c r="H42" s="57">
        <v>2.8</v>
      </c>
      <c r="I42" s="28" t="s">
        <v>49</v>
      </c>
    </row>
    <row r="43" spans="1:9" ht="13" x14ac:dyDescent="0.25">
      <c r="A43" s="373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73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184.8</v>
      </c>
    </row>
    <row r="45" spans="1:9" ht="13" x14ac:dyDescent="0.25">
      <c r="A45" s="373"/>
      <c r="B45" s="572" t="s">
        <v>256</v>
      </c>
      <c r="C45" s="572"/>
      <c r="D45" s="572"/>
      <c r="E45" s="572"/>
      <c r="F45" s="572"/>
      <c r="G45" s="572"/>
      <c r="H45" s="57">
        <v>231</v>
      </c>
      <c r="I45" s="28" t="s">
        <v>49</v>
      </c>
    </row>
    <row r="46" spans="1:9" ht="13" x14ac:dyDescent="0.25">
      <c r="A46" s="373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73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73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373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374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270.04000000000002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79">
        <v>3</v>
      </c>
      <c r="B55" s="554" t="s">
        <v>130</v>
      </c>
      <c r="C55" s="554"/>
      <c r="D55" s="554"/>
      <c r="E55" s="554"/>
      <c r="F55" s="554"/>
      <c r="G55" s="554"/>
      <c r="H55" s="554"/>
      <c r="I55" s="379" t="s">
        <v>16</v>
      </c>
    </row>
    <row r="56" spans="1:9" ht="13" x14ac:dyDescent="0.25">
      <c r="A56" s="373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73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73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73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72" t="s">
        <v>62</v>
      </c>
      <c r="I65" s="372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150.35999999999999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11.276999999999999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7.5179999999999998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1.5036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18.794999999999998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60.143999999999998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22.553999999999998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4.5107999999999997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276.66239999999999</v>
      </c>
    </row>
    <row r="75" spans="1:9" ht="13" x14ac:dyDescent="0.25">
      <c r="A75" s="37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79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79" t="s">
        <v>16</v>
      </c>
    </row>
    <row r="80" spans="1:9" ht="13" x14ac:dyDescent="0.25">
      <c r="A80" s="373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62.624939999999995</v>
      </c>
    </row>
    <row r="81" spans="1:9" ht="13" x14ac:dyDescent="0.25">
      <c r="A81" s="373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20.900039999999997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83.524979999999999</v>
      </c>
    </row>
    <row r="83" spans="1:9" ht="13" x14ac:dyDescent="0.25">
      <c r="A83" s="373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77">
        <f>ROUND(H74*I82,2)</f>
        <v>30.74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114.26497999999999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79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79" t="s">
        <v>16</v>
      </c>
    </row>
    <row r="88" spans="1:9" ht="13" x14ac:dyDescent="0.25">
      <c r="A88" s="373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0.52626000000000006</v>
      </c>
    </row>
    <row r="89" spans="1:9" ht="13" x14ac:dyDescent="0.25">
      <c r="A89" s="373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0.71626000000000012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79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79" t="s">
        <v>16</v>
      </c>
    </row>
    <row r="93" spans="1:9" ht="13" x14ac:dyDescent="0.25">
      <c r="A93" s="373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3.1575599999999997</v>
      </c>
    </row>
    <row r="94" spans="1:9" ht="13" x14ac:dyDescent="0.25">
      <c r="A94" s="373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0.22553999999999996</v>
      </c>
    </row>
    <row r="95" spans="1:9" ht="13" x14ac:dyDescent="0.25">
      <c r="A95" s="373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1.2</v>
      </c>
    </row>
    <row r="96" spans="1:9" ht="13" x14ac:dyDescent="0.25">
      <c r="A96" s="373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</v>
      </c>
    </row>
    <row r="97" spans="1:9" ht="13" x14ac:dyDescent="0.25">
      <c r="A97" s="373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14.58492</v>
      </c>
    </row>
    <row r="98" spans="1:9" ht="13" x14ac:dyDescent="0.25">
      <c r="A98" s="373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5.3672505600000004</v>
      </c>
    </row>
    <row r="99" spans="1:9" ht="13" x14ac:dyDescent="0.25">
      <c r="A99" s="373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24.06</v>
      </c>
    </row>
    <row r="100" spans="1:9" ht="13" x14ac:dyDescent="0.25">
      <c r="A100" s="373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6.01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54.905270559999998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8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62.624939999999995</v>
      </c>
    </row>
    <row r="105" spans="1:9" ht="13" x14ac:dyDescent="0.3">
      <c r="A105" s="38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7.5179999999999998</v>
      </c>
    </row>
    <row r="106" spans="1:9" ht="13" x14ac:dyDescent="0.3">
      <c r="A106" s="38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0.15035999999999999</v>
      </c>
    </row>
    <row r="107" spans="1:9" ht="13" x14ac:dyDescent="0.3">
      <c r="A107" s="38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0.37590000000000001</v>
      </c>
    </row>
    <row r="108" spans="1:9" ht="13" x14ac:dyDescent="0.3">
      <c r="A108" s="38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2.1050400000000002</v>
      </c>
    </row>
    <row r="109" spans="1:9" ht="13" x14ac:dyDescent="0.3">
      <c r="A109" s="38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72.774240000000006</v>
      </c>
    </row>
    <row r="111" spans="1:9" ht="13" x14ac:dyDescent="0.3">
      <c r="A111" s="383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26.78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99.554240000000007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79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79" t="s">
        <v>16</v>
      </c>
    </row>
    <row r="115" spans="1:9" ht="13" x14ac:dyDescent="0.25">
      <c r="A115" s="373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276.66239999999999</v>
      </c>
    </row>
    <row r="116" spans="1:9" ht="13" x14ac:dyDescent="0.25">
      <c r="A116" s="373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114.26497999999999</v>
      </c>
    </row>
    <row r="117" spans="1:9" ht="13" x14ac:dyDescent="0.25">
      <c r="A117" s="373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0.71626000000000012</v>
      </c>
    </row>
    <row r="118" spans="1:9" ht="13" x14ac:dyDescent="0.25">
      <c r="A118" s="373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54.905270559999998</v>
      </c>
    </row>
    <row r="119" spans="1:9" ht="13" x14ac:dyDescent="0.25">
      <c r="A119" s="373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99.554240000000007</v>
      </c>
    </row>
    <row r="120" spans="1:9" ht="13" x14ac:dyDescent="0.25">
      <c r="A120" s="373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546.10315056000002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79">
        <v>5</v>
      </c>
      <c r="B123" s="581" t="s">
        <v>63</v>
      </c>
      <c r="C123" s="581"/>
      <c r="D123" s="581"/>
      <c r="E123" s="581"/>
      <c r="F123" s="581"/>
      <c r="G123" s="581"/>
      <c r="H123" s="379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1587.94315056</v>
      </c>
    </row>
    <row r="125" spans="1:9" ht="13" x14ac:dyDescent="0.25">
      <c r="A125" s="373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0.04</v>
      </c>
      <c r="I125" s="25">
        <f>I124*H125</f>
        <v>63.517726022400005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1651.4608765824</v>
      </c>
    </row>
    <row r="127" spans="1:9" ht="13" x14ac:dyDescent="0.25">
      <c r="A127" s="373" t="s">
        <v>13</v>
      </c>
      <c r="B127" s="574" t="s">
        <v>58</v>
      </c>
      <c r="C127" s="622"/>
      <c r="D127" s="622"/>
      <c r="E127" s="622"/>
      <c r="F127" s="622"/>
      <c r="G127" s="623"/>
      <c r="H127" s="328">
        <v>2.332E-2</v>
      </c>
      <c r="I127" s="25">
        <f>I126*H127</f>
        <v>38.512067641901567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1689.9729442243015</v>
      </c>
    </row>
    <row r="129" spans="1:9" ht="13" x14ac:dyDescent="0.25">
      <c r="A129" s="373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73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73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73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73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73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73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73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262.0547936643016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78" t="s">
        <v>16</v>
      </c>
    </row>
    <row r="148" spans="1:9" ht="13" x14ac:dyDescent="0.25">
      <c r="A148" s="380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751.8</v>
      </c>
    </row>
    <row r="149" spans="1:9" ht="13" x14ac:dyDescent="0.25">
      <c r="A149" s="380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270.04000000000002</v>
      </c>
    </row>
    <row r="150" spans="1:9" ht="13" x14ac:dyDescent="0.25">
      <c r="A150" s="380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80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546.10315056000002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1587.94315056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262.0547936643016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78" t="s">
        <v>23</v>
      </c>
      <c r="I157" s="378" t="s">
        <v>22</v>
      </c>
    </row>
    <row r="158" spans="1:9" x14ac:dyDescent="0.25">
      <c r="A158" s="621" t="s">
        <v>384</v>
      </c>
      <c r="B158" s="596"/>
      <c r="C158" s="619">
        <v>1850</v>
      </c>
      <c r="D158" s="597"/>
      <c r="E158" s="18">
        <v>3</v>
      </c>
      <c r="F158" s="619">
        <v>5550</v>
      </c>
      <c r="G158" s="597"/>
      <c r="H158" s="16">
        <v>1</v>
      </c>
      <c r="I158" s="381">
        <v>5550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81">
        <v>5550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78" t="s">
        <v>16</v>
      </c>
    </row>
    <row r="163" spans="1:9" x14ac:dyDescent="0.25">
      <c r="A163" s="382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382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81">
        <v>66600</v>
      </c>
    </row>
    <row r="165" spans="1:9" x14ac:dyDescent="0.25">
      <c r="A165" s="382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81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5550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66600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4" right="0.511811024" top="0.78740157499999996" bottom="0.78740157499999996" header="0.31496062000000002" footer="0.3149606200000000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2:I174"/>
  <sheetViews>
    <sheetView topLeftCell="A148" workbookViewId="0">
      <selection sqref="A1:I174"/>
    </sheetView>
  </sheetViews>
  <sheetFormatPr defaultRowHeight="12.5" x14ac:dyDescent="0.25"/>
  <cols>
    <col min="9" max="9" width="23.17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92"/>
      <c r="B12" s="396"/>
      <c r="C12" s="396"/>
      <c r="D12" s="396"/>
      <c r="E12" s="396"/>
      <c r="F12" s="396"/>
      <c r="G12" s="396"/>
      <c r="H12" s="396"/>
      <c r="I12" s="396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86" t="s">
        <v>15</v>
      </c>
      <c r="B14" s="553" t="s">
        <v>171</v>
      </c>
      <c r="C14" s="553"/>
      <c r="D14" s="553"/>
      <c r="E14" s="553"/>
      <c r="F14" s="553"/>
      <c r="G14" s="553"/>
      <c r="H14" s="555">
        <v>41086</v>
      </c>
      <c r="I14" s="555"/>
    </row>
    <row r="15" spans="1:9" ht="13" x14ac:dyDescent="0.25">
      <c r="A15" s="386" t="s">
        <v>13</v>
      </c>
      <c r="B15" s="553" t="s">
        <v>169</v>
      </c>
      <c r="C15" s="553"/>
      <c r="D15" s="553"/>
      <c r="E15" s="553"/>
      <c r="F15" s="553"/>
      <c r="G15" s="553"/>
      <c r="H15" s="556" t="s">
        <v>387</v>
      </c>
      <c r="I15" s="556"/>
    </row>
    <row r="16" spans="1:9" ht="13" x14ac:dyDescent="0.25">
      <c r="A16" s="386" t="s">
        <v>12</v>
      </c>
      <c r="B16" s="553" t="s">
        <v>167</v>
      </c>
      <c r="C16" s="553"/>
      <c r="D16" s="553"/>
      <c r="E16" s="553"/>
      <c r="F16" s="553"/>
      <c r="G16" s="553"/>
      <c r="H16" s="556" t="s">
        <v>247</v>
      </c>
      <c r="I16" s="556"/>
    </row>
    <row r="17" spans="1:9" ht="13" x14ac:dyDescent="0.25">
      <c r="A17" s="386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86">
        <v>1</v>
      </c>
      <c r="B21" s="553" t="s">
        <v>162</v>
      </c>
      <c r="C21" s="553"/>
      <c r="D21" s="553"/>
      <c r="E21" s="553"/>
      <c r="F21" s="553"/>
      <c r="G21" s="553"/>
      <c r="H21" s="565" t="s">
        <v>384</v>
      </c>
      <c r="I21" s="565"/>
    </row>
    <row r="22" spans="1:9" ht="13" x14ac:dyDescent="0.25">
      <c r="A22" s="386">
        <v>2</v>
      </c>
      <c r="B22" s="553" t="s">
        <v>161</v>
      </c>
      <c r="C22" s="553"/>
      <c r="D22" s="553"/>
      <c r="E22" s="553"/>
      <c r="F22" s="553"/>
      <c r="G22" s="553"/>
      <c r="H22" s="565">
        <v>716</v>
      </c>
      <c r="I22" s="565"/>
    </row>
    <row r="23" spans="1:9" ht="14" x14ac:dyDescent="0.25">
      <c r="A23" s="386">
        <v>3</v>
      </c>
      <c r="B23" s="553" t="s">
        <v>160</v>
      </c>
      <c r="C23" s="553"/>
      <c r="D23" s="553"/>
      <c r="E23" s="553"/>
      <c r="F23" s="553"/>
      <c r="G23" s="553"/>
      <c r="H23" s="561" t="s">
        <v>384</v>
      </c>
      <c r="I23" s="561"/>
    </row>
    <row r="24" spans="1:9" ht="13" x14ac:dyDescent="0.25">
      <c r="A24" s="386">
        <v>4</v>
      </c>
      <c r="B24" s="553" t="s">
        <v>159</v>
      </c>
      <c r="C24" s="553"/>
      <c r="D24" s="553"/>
      <c r="E24" s="553"/>
      <c r="F24" s="553"/>
      <c r="G24" s="553"/>
      <c r="H24" s="562" t="s">
        <v>247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86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716</v>
      </c>
    </row>
    <row r="31" spans="1:9" ht="13" x14ac:dyDescent="0.25">
      <c r="A31" s="386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86" t="s">
        <v>12</v>
      </c>
      <c r="B32" s="571" t="s">
        <v>202</v>
      </c>
      <c r="C32" s="571"/>
      <c r="D32" s="571"/>
      <c r="E32" s="571"/>
      <c r="F32" s="571"/>
      <c r="G32" s="571"/>
      <c r="H32" s="61">
        <v>0.05</v>
      </c>
      <c r="I32" s="60">
        <v>35.799999999999997</v>
      </c>
    </row>
    <row r="33" spans="1:9" ht="13" x14ac:dyDescent="0.25">
      <c r="A33" s="386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86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86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86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86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751.8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94">
        <v>2</v>
      </c>
      <c r="B40" s="554" t="s">
        <v>142</v>
      </c>
      <c r="C40" s="554"/>
      <c r="D40" s="554"/>
      <c r="E40" s="554"/>
      <c r="F40" s="554"/>
      <c r="G40" s="554"/>
      <c r="H40" s="554"/>
      <c r="I40" s="395" t="s">
        <v>16</v>
      </c>
    </row>
    <row r="41" spans="1:9" ht="13" x14ac:dyDescent="0.25">
      <c r="A41" s="387" t="s">
        <v>15</v>
      </c>
      <c r="B41" s="573"/>
      <c r="C41" s="573"/>
      <c r="D41" s="573"/>
      <c r="E41" s="573"/>
      <c r="F41" s="573"/>
      <c r="G41" s="573"/>
      <c r="H41" s="573"/>
      <c r="I41" s="25">
        <v>78.040000000000006</v>
      </c>
    </row>
    <row r="42" spans="1:9" ht="13" x14ac:dyDescent="0.25">
      <c r="A42" s="387"/>
      <c r="B42" s="572" t="s">
        <v>140</v>
      </c>
      <c r="C42" s="572"/>
      <c r="D42" s="572"/>
      <c r="E42" s="572"/>
      <c r="F42" s="572"/>
      <c r="G42" s="572"/>
      <c r="H42" s="57">
        <v>2.75</v>
      </c>
      <c r="I42" s="28" t="s">
        <v>49</v>
      </c>
    </row>
    <row r="43" spans="1:9" ht="13" x14ac:dyDescent="0.25">
      <c r="A43" s="387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87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184.8</v>
      </c>
    </row>
    <row r="45" spans="1:9" ht="13" x14ac:dyDescent="0.25">
      <c r="A45" s="387"/>
      <c r="B45" s="572" t="s">
        <v>256</v>
      </c>
      <c r="C45" s="572"/>
      <c r="D45" s="572"/>
      <c r="E45" s="572"/>
      <c r="F45" s="572"/>
      <c r="G45" s="572"/>
      <c r="H45" s="57">
        <v>231</v>
      </c>
      <c r="I45" s="28" t="s">
        <v>49</v>
      </c>
    </row>
    <row r="46" spans="1:9" ht="13" x14ac:dyDescent="0.25">
      <c r="A46" s="387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87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87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387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398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267.84000000000003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94">
        <v>3</v>
      </c>
      <c r="B55" s="554" t="s">
        <v>130</v>
      </c>
      <c r="C55" s="554"/>
      <c r="D55" s="554"/>
      <c r="E55" s="554"/>
      <c r="F55" s="554"/>
      <c r="G55" s="554"/>
      <c r="H55" s="554"/>
      <c r="I55" s="394" t="s">
        <v>16</v>
      </c>
    </row>
    <row r="56" spans="1:9" ht="13" x14ac:dyDescent="0.25">
      <c r="A56" s="387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87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87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87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95" t="s">
        <v>62</v>
      </c>
      <c r="I65" s="395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150.35999999999999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11.276999999999999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7.5179999999999998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1.5036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18.794999999999998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60.143999999999998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22.553999999999998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4.5107999999999997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276.66239999999999</v>
      </c>
    </row>
    <row r="75" spans="1:9" ht="13" x14ac:dyDescent="0.25">
      <c r="A75" s="397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94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94" t="s">
        <v>16</v>
      </c>
    </row>
    <row r="80" spans="1:9" ht="13" x14ac:dyDescent="0.25">
      <c r="A80" s="387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62.624939999999995</v>
      </c>
    </row>
    <row r="81" spans="1:9" ht="13" x14ac:dyDescent="0.25">
      <c r="A81" s="387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20.900039999999997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83.524979999999999</v>
      </c>
    </row>
    <row r="83" spans="1:9" ht="13" x14ac:dyDescent="0.25">
      <c r="A83" s="387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93">
        <f>ROUND(H74*I82,2)</f>
        <v>30.74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114.26497999999999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94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94" t="s">
        <v>16</v>
      </c>
    </row>
    <row r="88" spans="1:9" ht="13" x14ac:dyDescent="0.25">
      <c r="A88" s="387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0.52626000000000006</v>
      </c>
    </row>
    <row r="89" spans="1:9" ht="13" x14ac:dyDescent="0.25">
      <c r="A89" s="387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0.71626000000000012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94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94" t="s">
        <v>16</v>
      </c>
    </row>
    <row r="93" spans="1:9" ht="13" x14ac:dyDescent="0.25">
      <c r="A93" s="387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3.1575599999999997</v>
      </c>
    </row>
    <row r="94" spans="1:9" ht="13" x14ac:dyDescent="0.25">
      <c r="A94" s="387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0.22553999999999996</v>
      </c>
    </row>
    <row r="95" spans="1:9" ht="13" x14ac:dyDescent="0.25">
      <c r="A95" s="387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1.2</v>
      </c>
    </row>
    <row r="96" spans="1:9" ht="13" x14ac:dyDescent="0.25">
      <c r="A96" s="387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</v>
      </c>
    </row>
    <row r="97" spans="1:9" ht="13" x14ac:dyDescent="0.25">
      <c r="A97" s="387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14.58492</v>
      </c>
    </row>
    <row r="98" spans="1:9" ht="13" x14ac:dyDescent="0.25">
      <c r="A98" s="387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5.3672505600000004</v>
      </c>
    </row>
    <row r="99" spans="1:9" ht="13" x14ac:dyDescent="0.25">
      <c r="A99" s="387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24.06</v>
      </c>
    </row>
    <row r="100" spans="1:9" ht="13" x14ac:dyDescent="0.25">
      <c r="A100" s="387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6.01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54.905270559999998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85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62.624939999999995</v>
      </c>
    </row>
    <row r="105" spans="1:9" ht="13" x14ac:dyDescent="0.3">
      <c r="A105" s="385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7.5179999999999998</v>
      </c>
    </row>
    <row r="106" spans="1:9" ht="13" x14ac:dyDescent="0.3">
      <c r="A106" s="385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0.15035999999999999</v>
      </c>
    </row>
    <row r="107" spans="1:9" ht="13" x14ac:dyDescent="0.3">
      <c r="A107" s="385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0.37590000000000001</v>
      </c>
    </row>
    <row r="108" spans="1:9" ht="13" x14ac:dyDescent="0.3">
      <c r="A108" s="385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2.1050400000000002</v>
      </c>
    </row>
    <row r="109" spans="1:9" ht="13" x14ac:dyDescent="0.3">
      <c r="A109" s="385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72.774240000000006</v>
      </c>
    </row>
    <row r="111" spans="1:9" ht="13" x14ac:dyDescent="0.3">
      <c r="A111" s="388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26.78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99.554240000000007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94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94" t="s">
        <v>16</v>
      </c>
    </row>
    <row r="115" spans="1:9" ht="13" x14ac:dyDescent="0.25">
      <c r="A115" s="387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276.66239999999999</v>
      </c>
    </row>
    <row r="116" spans="1:9" ht="13" x14ac:dyDescent="0.25">
      <c r="A116" s="387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114.26497999999999</v>
      </c>
    </row>
    <row r="117" spans="1:9" ht="13" x14ac:dyDescent="0.25">
      <c r="A117" s="387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0.71626000000000012</v>
      </c>
    </row>
    <row r="118" spans="1:9" ht="13" x14ac:dyDescent="0.25">
      <c r="A118" s="387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54.905270559999998</v>
      </c>
    </row>
    <row r="119" spans="1:9" ht="13" x14ac:dyDescent="0.25">
      <c r="A119" s="387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99.554240000000007</v>
      </c>
    </row>
    <row r="120" spans="1:9" ht="13" x14ac:dyDescent="0.25">
      <c r="A120" s="387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546.10315056000002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94">
        <v>5</v>
      </c>
      <c r="B123" s="581" t="s">
        <v>63</v>
      </c>
      <c r="C123" s="581"/>
      <c r="D123" s="581"/>
      <c r="E123" s="581"/>
      <c r="F123" s="581"/>
      <c r="G123" s="581"/>
      <c r="H123" s="394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1585.7431505599998</v>
      </c>
    </row>
    <row r="125" spans="1:9" ht="13" x14ac:dyDescent="0.25">
      <c r="A125" s="387" t="s">
        <v>15</v>
      </c>
      <c r="B125" s="574" t="s">
        <v>60</v>
      </c>
      <c r="C125" s="622"/>
      <c r="D125" s="622"/>
      <c r="E125" s="622"/>
      <c r="F125" s="622"/>
      <c r="G125" s="623"/>
      <c r="H125" s="32">
        <v>4.4999999999999998E-2</v>
      </c>
      <c r="I125" s="25">
        <f>I124*H125</f>
        <v>71.358441775199992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1657.1015923351997</v>
      </c>
    </row>
    <row r="127" spans="1:9" ht="13" x14ac:dyDescent="0.25">
      <c r="A127" s="387" t="s">
        <v>13</v>
      </c>
      <c r="B127" s="574" t="s">
        <v>58</v>
      </c>
      <c r="C127" s="622"/>
      <c r="D127" s="622"/>
      <c r="E127" s="622"/>
      <c r="F127" s="622"/>
      <c r="G127" s="623"/>
      <c r="H127" s="328">
        <v>1.983E-2</v>
      </c>
      <c r="I127" s="25">
        <f>I126*H127</f>
        <v>32.86032457600701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1689.9619169112068</v>
      </c>
    </row>
    <row r="129" spans="1:9" ht="13" x14ac:dyDescent="0.25">
      <c r="A129" s="387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87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87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87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87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87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87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87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264.243766351207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86" t="s">
        <v>16</v>
      </c>
    </row>
    <row r="148" spans="1:9" ht="13" x14ac:dyDescent="0.25">
      <c r="A148" s="390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751.8</v>
      </c>
    </row>
    <row r="149" spans="1:9" ht="13" x14ac:dyDescent="0.25">
      <c r="A149" s="390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267.84000000000003</v>
      </c>
    </row>
    <row r="150" spans="1:9" ht="13" x14ac:dyDescent="0.25">
      <c r="A150" s="390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90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546.10315056000002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1585.7431505599998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264.243766351207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86" t="s">
        <v>23</v>
      </c>
      <c r="I157" s="386" t="s">
        <v>22</v>
      </c>
    </row>
    <row r="158" spans="1:9" x14ac:dyDescent="0.25">
      <c r="A158" s="621" t="s">
        <v>384</v>
      </c>
      <c r="B158" s="596"/>
      <c r="C158" s="619">
        <v>1850</v>
      </c>
      <c r="D158" s="597"/>
      <c r="E158" s="18">
        <v>1</v>
      </c>
      <c r="F158" s="619">
        <v>1850</v>
      </c>
      <c r="G158" s="597"/>
      <c r="H158" s="16">
        <v>1</v>
      </c>
      <c r="I158" s="391">
        <v>1850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91">
        <v>1850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86" t="s">
        <v>16</v>
      </c>
    </row>
    <row r="163" spans="1:9" x14ac:dyDescent="0.25">
      <c r="A163" s="389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389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91">
        <v>22200</v>
      </c>
    </row>
    <row r="165" spans="1:9" x14ac:dyDescent="0.25">
      <c r="A165" s="389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91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1850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22200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2:L174"/>
  <sheetViews>
    <sheetView topLeftCell="A151" workbookViewId="0">
      <selection activeCell="L173" sqref="L173"/>
    </sheetView>
  </sheetViews>
  <sheetFormatPr defaultRowHeight="12.5" x14ac:dyDescent="0.25"/>
  <cols>
    <col min="9" max="9" width="22.269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92"/>
      <c r="B12" s="396"/>
      <c r="C12" s="396"/>
      <c r="D12" s="396"/>
      <c r="E12" s="396"/>
      <c r="F12" s="396"/>
      <c r="G12" s="396"/>
      <c r="H12" s="396"/>
      <c r="I12" s="396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86" t="s">
        <v>15</v>
      </c>
      <c r="B14" s="553" t="s">
        <v>171</v>
      </c>
      <c r="C14" s="553"/>
      <c r="D14" s="553"/>
      <c r="E14" s="553"/>
      <c r="F14" s="553"/>
      <c r="G14" s="553"/>
      <c r="H14" s="555">
        <v>41086</v>
      </c>
      <c r="I14" s="555"/>
    </row>
    <row r="15" spans="1:9" ht="13" x14ac:dyDescent="0.25">
      <c r="A15" s="386" t="s">
        <v>13</v>
      </c>
      <c r="B15" s="553" t="s">
        <v>169</v>
      </c>
      <c r="C15" s="553"/>
      <c r="D15" s="553"/>
      <c r="E15" s="553"/>
      <c r="F15" s="553"/>
      <c r="G15" s="553"/>
      <c r="H15" s="556" t="s">
        <v>387</v>
      </c>
      <c r="I15" s="556"/>
    </row>
    <row r="16" spans="1:9" ht="13" x14ac:dyDescent="0.25">
      <c r="A16" s="386" t="s">
        <v>12</v>
      </c>
      <c r="B16" s="553" t="s">
        <v>167</v>
      </c>
      <c r="C16" s="553"/>
      <c r="D16" s="553"/>
      <c r="E16" s="553"/>
      <c r="F16" s="553"/>
      <c r="G16" s="553"/>
      <c r="H16" s="556" t="s">
        <v>247</v>
      </c>
      <c r="I16" s="556"/>
    </row>
    <row r="17" spans="1:9" ht="13" x14ac:dyDescent="0.25">
      <c r="A17" s="386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86">
        <v>1</v>
      </c>
      <c r="B21" s="553" t="s">
        <v>162</v>
      </c>
      <c r="C21" s="553"/>
      <c r="D21" s="553"/>
      <c r="E21" s="553"/>
      <c r="F21" s="553"/>
      <c r="G21" s="553"/>
      <c r="H21" s="565" t="s">
        <v>384</v>
      </c>
      <c r="I21" s="565"/>
    </row>
    <row r="22" spans="1:9" ht="13" x14ac:dyDescent="0.25">
      <c r="A22" s="386">
        <v>2</v>
      </c>
      <c r="B22" s="553" t="s">
        <v>161</v>
      </c>
      <c r="C22" s="553"/>
      <c r="D22" s="553"/>
      <c r="E22" s="553"/>
      <c r="F22" s="553"/>
      <c r="G22" s="553"/>
      <c r="H22" s="565">
        <v>716</v>
      </c>
      <c r="I22" s="565"/>
    </row>
    <row r="23" spans="1:9" ht="14" x14ac:dyDescent="0.25">
      <c r="A23" s="386">
        <v>3</v>
      </c>
      <c r="B23" s="553" t="s">
        <v>160</v>
      </c>
      <c r="C23" s="553"/>
      <c r="D23" s="553"/>
      <c r="E23" s="553"/>
      <c r="F23" s="553"/>
      <c r="G23" s="553"/>
      <c r="H23" s="561" t="s">
        <v>384</v>
      </c>
      <c r="I23" s="561"/>
    </row>
    <row r="24" spans="1:9" ht="13" x14ac:dyDescent="0.25">
      <c r="A24" s="386">
        <v>4</v>
      </c>
      <c r="B24" s="553" t="s">
        <v>159</v>
      </c>
      <c r="C24" s="553"/>
      <c r="D24" s="553"/>
      <c r="E24" s="553"/>
      <c r="F24" s="553"/>
      <c r="G24" s="553"/>
      <c r="H24" s="562" t="s">
        <v>247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86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716</v>
      </c>
    </row>
    <row r="31" spans="1:9" ht="13" x14ac:dyDescent="0.25">
      <c r="A31" s="386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86" t="s">
        <v>12</v>
      </c>
      <c r="B32" s="571" t="s">
        <v>202</v>
      </c>
      <c r="C32" s="571"/>
      <c r="D32" s="571"/>
      <c r="E32" s="571"/>
      <c r="F32" s="571"/>
      <c r="G32" s="571"/>
      <c r="H32" s="61">
        <v>0.05</v>
      </c>
      <c r="I32" s="60">
        <v>35.799999999999997</v>
      </c>
    </row>
    <row r="33" spans="1:9" ht="13" x14ac:dyDescent="0.25">
      <c r="A33" s="386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86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86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86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86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751.8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94">
        <v>2</v>
      </c>
      <c r="B40" s="554" t="s">
        <v>142</v>
      </c>
      <c r="C40" s="554"/>
      <c r="D40" s="554"/>
      <c r="E40" s="554"/>
      <c r="F40" s="554"/>
      <c r="G40" s="554"/>
      <c r="H40" s="554"/>
      <c r="I40" s="395" t="s">
        <v>16</v>
      </c>
    </row>
    <row r="41" spans="1:9" ht="13" x14ac:dyDescent="0.25">
      <c r="A41" s="387" t="s">
        <v>15</v>
      </c>
      <c r="B41" s="573"/>
      <c r="C41" s="573"/>
      <c r="D41" s="573"/>
      <c r="E41" s="573"/>
      <c r="F41" s="573"/>
      <c r="G41" s="573"/>
      <c r="H41" s="573"/>
      <c r="I41" s="25">
        <v>78.040000000000006</v>
      </c>
    </row>
    <row r="42" spans="1:9" ht="13" x14ac:dyDescent="0.25">
      <c r="A42" s="387"/>
      <c r="B42" s="572" t="s">
        <v>140</v>
      </c>
      <c r="C42" s="572"/>
      <c r="D42" s="572"/>
      <c r="E42" s="572"/>
      <c r="F42" s="572"/>
      <c r="G42" s="572"/>
      <c r="H42" s="57">
        <v>2.75</v>
      </c>
      <c r="I42" s="28" t="s">
        <v>49</v>
      </c>
    </row>
    <row r="43" spans="1:9" ht="13" x14ac:dyDescent="0.25">
      <c r="A43" s="387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87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184.8</v>
      </c>
    </row>
    <row r="45" spans="1:9" ht="13" x14ac:dyDescent="0.25">
      <c r="A45" s="387"/>
      <c r="B45" s="572" t="s">
        <v>256</v>
      </c>
      <c r="C45" s="572"/>
      <c r="D45" s="572"/>
      <c r="E45" s="572"/>
      <c r="F45" s="572"/>
      <c r="G45" s="572"/>
      <c r="H45" s="57">
        <v>231</v>
      </c>
      <c r="I45" s="28" t="s">
        <v>49</v>
      </c>
    </row>
    <row r="46" spans="1:9" ht="13" x14ac:dyDescent="0.25">
      <c r="A46" s="387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87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87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387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398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267.84000000000003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94">
        <v>3</v>
      </c>
      <c r="B55" s="554" t="s">
        <v>130</v>
      </c>
      <c r="C55" s="554"/>
      <c r="D55" s="554"/>
      <c r="E55" s="554"/>
      <c r="F55" s="554"/>
      <c r="G55" s="554"/>
      <c r="H55" s="554"/>
      <c r="I55" s="394" t="s">
        <v>16</v>
      </c>
    </row>
    <row r="56" spans="1:9" ht="13" x14ac:dyDescent="0.25">
      <c r="A56" s="387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87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87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87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95" t="s">
        <v>62</v>
      </c>
      <c r="I65" s="395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150.35999999999999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11.276999999999999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7.5179999999999998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1.5036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18.794999999999998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60.143999999999998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22.553999999999998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4.5107999999999997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276.66239999999999</v>
      </c>
    </row>
    <row r="75" spans="1:9" ht="13" x14ac:dyDescent="0.25">
      <c r="A75" s="397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94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94" t="s">
        <v>16</v>
      </c>
    </row>
    <row r="80" spans="1:9" ht="13" x14ac:dyDescent="0.25">
      <c r="A80" s="387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62.624939999999995</v>
      </c>
    </row>
    <row r="81" spans="1:9" ht="13" x14ac:dyDescent="0.25">
      <c r="A81" s="387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20.900039999999997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83.524979999999999</v>
      </c>
    </row>
    <row r="83" spans="1:9" ht="13" x14ac:dyDescent="0.25">
      <c r="A83" s="387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93">
        <f>ROUND(H74*I82,2)</f>
        <v>30.74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114.26497999999999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94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94" t="s">
        <v>16</v>
      </c>
    </row>
    <row r="88" spans="1:9" ht="13" x14ac:dyDescent="0.25">
      <c r="A88" s="387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0.52626000000000006</v>
      </c>
    </row>
    <row r="89" spans="1:9" ht="13" x14ac:dyDescent="0.25">
      <c r="A89" s="387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0.71626000000000012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94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94" t="s">
        <v>16</v>
      </c>
    </row>
    <row r="93" spans="1:9" ht="13" x14ac:dyDescent="0.25">
      <c r="A93" s="387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3.1575599999999997</v>
      </c>
    </row>
    <row r="94" spans="1:9" ht="13" x14ac:dyDescent="0.25">
      <c r="A94" s="387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0.22553999999999996</v>
      </c>
    </row>
    <row r="95" spans="1:9" ht="13" x14ac:dyDescent="0.25">
      <c r="A95" s="387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1.2</v>
      </c>
    </row>
    <row r="96" spans="1:9" ht="13" x14ac:dyDescent="0.25">
      <c r="A96" s="387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</v>
      </c>
    </row>
    <row r="97" spans="1:9" ht="13" x14ac:dyDescent="0.25">
      <c r="A97" s="387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14.58492</v>
      </c>
    </row>
    <row r="98" spans="1:9" ht="13" x14ac:dyDescent="0.25">
      <c r="A98" s="387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5.3672505600000004</v>
      </c>
    </row>
    <row r="99" spans="1:9" ht="13" x14ac:dyDescent="0.25">
      <c r="A99" s="387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24.06</v>
      </c>
    </row>
    <row r="100" spans="1:9" ht="13" x14ac:dyDescent="0.25">
      <c r="A100" s="387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6.01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54.905270559999998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85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62.624939999999995</v>
      </c>
    </row>
    <row r="105" spans="1:9" ht="13" x14ac:dyDescent="0.3">
      <c r="A105" s="385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7.5179999999999998</v>
      </c>
    </row>
    <row r="106" spans="1:9" ht="13" x14ac:dyDescent="0.3">
      <c r="A106" s="385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0.15035999999999999</v>
      </c>
    </row>
    <row r="107" spans="1:9" ht="13" x14ac:dyDescent="0.3">
      <c r="A107" s="385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0.37590000000000001</v>
      </c>
    </row>
    <row r="108" spans="1:9" ht="13" x14ac:dyDescent="0.3">
      <c r="A108" s="385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2.1050400000000002</v>
      </c>
    </row>
    <row r="109" spans="1:9" ht="13" x14ac:dyDescent="0.3">
      <c r="A109" s="385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72.774240000000006</v>
      </c>
    </row>
    <row r="111" spans="1:9" ht="13" x14ac:dyDescent="0.3">
      <c r="A111" s="388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26.78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99.554240000000007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94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94" t="s">
        <v>16</v>
      </c>
    </row>
    <row r="115" spans="1:9" ht="13" x14ac:dyDescent="0.25">
      <c r="A115" s="387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276.66239999999999</v>
      </c>
    </row>
    <row r="116" spans="1:9" ht="13" x14ac:dyDescent="0.25">
      <c r="A116" s="387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114.26497999999999</v>
      </c>
    </row>
    <row r="117" spans="1:9" ht="13" x14ac:dyDescent="0.25">
      <c r="A117" s="387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0.71626000000000012</v>
      </c>
    </row>
    <row r="118" spans="1:9" ht="13" x14ac:dyDescent="0.25">
      <c r="A118" s="387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54.905270559999998</v>
      </c>
    </row>
    <row r="119" spans="1:9" ht="13" x14ac:dyDescent="0.25">
      <c r="A119" s="387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99.554240000000007</v>
      </c>
    </row>
    <row r="120" spans="1:9" ht="13" x14ac:dyDescent="0.25">
      <c r="A120" s="387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546.10315056000002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94">
        <v>5</v>
      </c>
      <c r="B123" s="581" t="s">
        <v>63</v>
      </c>
      <c r="C123" s="581"/>
      <c r="D123" s="581"/>
      <c r="E123" s="581"/>
      <c r="F123" s="581"/>
      <c r="G123" s="581"/>
      <c r="H123" s="394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1585.7431505599998</v>
      </c>
    </row>
    <row r="125" spans="1:9" ht="13" x14ac:dyDescent="0.25">
      <c r="A125" s="387" t="s">
        <v>15</v>
      </c>
      <c r="B125" s="574" t="s">
        <v>60</v>
      </c>
      <c r="C125" s="622"/>
      <c r="D125" s="622"/>
      <c r="E125" s="622"/>
      <c r="F125" s="622"/>
      <c r="G125" s="623"/>
      <c r="H125" s="32">
        <v>4.4999999999999998E-2</v>
      </c>
      <c r="I125" s="25">
        <f>I124*H125</f>
        <v>71.358441775199992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1657.1015923351997</v>
      </c>
    </row>
    <row r="127" spans="1:9" ht="13" x14ac:dyDescent="0.25">
      <c r="A127" s="387" t="s">
        <v>13</v>
      </c>
      <c r="B127" s="574" t="s">
        <v>58</v>
      </c>
      <c r="C127" s="622"/>
      <c r="D127" s="622"/>
      <c r="E127" s="622"/>
      <c r="F127" s="622"/>
      <c r="G127" s="623"/>
      <c r="H127" s="328">
        <v>1.983E-2</v>
      </c>
      <c r="I127" s="25">
        <f>I126*H127</f>
        <v>32.86032457600701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1689.9619169112068</v>
      </c>
    </row>
    <row r="129" spans="1:9" ht="13" x14ac:dyDescent="0.25">
      <c r="A129" s="387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87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87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87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87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87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87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87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264.243766351207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86" t="s">
        <v>16</v>
      </c>
    </row>
    <row r="148" spans="1:9" ht="13" x14ac:dyDescent="0.25">
      <c r="A148" s="390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751.8</v>
      </c>
    </row>
    <row r="149" spans="1:9" ht="13" x14ac:dyDescent="0.25">
      <c r="A149" s="390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267.84000000000003</v>
      </c>
    </row>
    <row r="150" spans="1:9" ht="13" x14ac:dyDescent="0.25">
      <c r="A150" s="390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90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546.10315056000002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1585.7431505599998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264.243766351207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86" t="s">
        <v>23</v>
      </c>
      <c r="I157" s="386" t="s">
        <v>22</v>
      </c>
    </row>
    <row r="158" spans="1:9" x14ac:dyDescent="0.25">
      <c r="A158" s="621" t="s">
        <v>384</v>
      </c>
      <c r="B158" s="596"/>
      <c r="C158" s="619">
        <v>1850</v>
      </c>
      <c r="D158" s="597"/>
      <c r="E158" s="18">
        <v>3</v>
      </c>
      <c r="F158" s="619">
        <v>5550</v>
      </c>
      <c r="G158" s="597"/>
      <c r="H158" s="16">
        <v>1</v>
      </c>
      <c r="I158" s="391">
        <v>5550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91">
        <v>5550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12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12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86" t="s">
        <v>16</v>
      </c>
    </row>
    <row r="163" spans="1:12" x14ac:dyDescent="0.25">
      <c r="A163" s="389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12" x14ac:dyDescent="0.25">
      <c r="A164" s="389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91">
        <v>66600</v>
      </c>
    </row>
    <row r="165" spans="1:12" x14ac:dyDescent="0.25">
      <c r="A165" s="389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91"/>
    </row>
    <row r="166" spans="1:12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12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12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12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12" ht="18" x14ac:dyDescent="0.25">
      <c r="A170" s="601" t="s">
        <v>9</v>
      </c>
      <c r="B170" s="601"/>
      <c r="C170" s="601"/>
      <c r="D170" s="601"/>
      <c r="E170" s="601"/>
      <c r="F170" s="601"/>
      <c r="G170" s="602">
        <v>5550</v>
      </c>
      <c r="H170" s="602"/>
      <c r="I170" s="602"/>
    </row>
    <row r="171" spans="1:12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12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12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  <c r="L173" t="s">
        <v>388</v>
      </c>
    </row>
    <row r="174" spans="1:12" ht="18" x14ac:dyDescent="0.25">
      <c r="A174" s="610" t="s">
        <v>7</v>
      </c>
      <c r="B174" s="610"/>
      <c r="C174" s="610"/>
      <c r="D174" s="610"/>
      <c r="E174" s="610"/>
      <c r="F174" s="610"/>
      <c r="G174" s="611">
        <v>66600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2:M174"/>
  <sheetViews>
    <sheetView topLeftCell="A10" workbookViewId="0">
      <selection activeCell="A7" sqref="A7:I174"/>
    </sheetView>
  </sheetViews>
  <sheetFormatPr defaultRowHeight="12.5" x14ac:dyDescent="0.25"/>
  <cols>
    <col min="9" max="9" width="29.4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92"/>
      <c r="B12" s="396"/>
      <c r="C12" s="396"/>
      <c r="D12" s="396"/>
      <c r="E12" s="396"/>
      <c r="F12" s="396"/>
      <c r="G12" s="396"/>
      <c r="H12" s="396"/>
      <c r="I12" s="396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86" t="s">
        <v>15</v>
      </c>
      <c r="B14" s="553" t="s">
        <v>171</v>
      </c>
      <c r="C14" s="553"/>
      <c r="D14" s="553"/>
      <c r="E14" s="553"/>
      <c r="F14" s="553"/>
      <c r="G14" s="553"/>
      <c r="H14" s="555">
        <v>41086</v>
      </c>
      <c r="I14" s="555"/>
    </row>
    <row r="15" spans="1:9" ht="13" x14ac:dyDescent="0.25">
      <c r="A15" s="386" t="s">
        <v>13</v>
      </c>
      <c r="B15" s="553" t="s">
        <v>169</v>
      </c>
      <c r="C15" s="553"/>
      <c r="D15" s="553"/>
      <c r="E15" s="553"/>
      <c r="F15" s="553"/>
      <c r="G15" s="553"/>
      <c r="H15" s="556" t="s">
        <v>386</v>
      </c>
      <c r="I15" s="556"/>
    </row>
    <row r="16" spans="1:9" ht="13" x14ac:dyDescent="0.25">
      <c r="A16" s="386" t="s">
        <v>12</v>
      </c>
      <c r="B16" s="553" t="s">
        <v>167</v>
      </c>
      <c r="C16" s="553"/>
      <c r="D16" s="553"/>
      <c r="E16" s="553"/>
      <c r="F16" s="553"/>
      <c r="G16" s="553"/>
      <c r="H16" s="556" t="s">
        <v>247</v>
      </c>
      <c r="I16" s="556"/>
    </row>
    <row r="17" spans="1:9" ht="13" x14ac:dyDescent="0.25">
      <c r="A17" s="386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86">
        <v>1</v>
      </c>
      <c r="B21" s="553" t="s">
        <v>162</v>
      </c>
      <c r="C21" s="553"/>
      <c r="D21" s="553"/>
      <c r="E21" s="553"/>
      <c r="F21" s="553"/>
      <c r="G21" s="553"/>
      <c r="H21" s="565" t="s">
        <v>384</v>
      </c>
      <c r="I21" s="565"/>
    </row>
    <row r="22" spans="1:9" ht="13" x14ac:dyDescent="0.25">
      <c r="A22" s="386">
        <v>2</v>
      </c>
      <c r="B22" s="553" t="s">
        <v>161</v>
      </c>
      <c r="C22" s="553"/>
      <c r="D22" s="553"/>
      <c r="E22" s="553"/>
      <c r="F22" s="553"/>
      <c r="G22" s="553"/>
      <c r="H22" s="565">
        <v>716</v>
      </c>
      <c r="I22" s="565"/>
    </row>
    <row r="23" spans="1:9" ht="14" x14ac:dyDescent="0.25">
      <c r="A23" s="386">
        <v>3</v>
      </c>
      <c r="B23" s="553" t="s">
        <v>160</v>
      </c>
      <c r="C23" s="553"/>
      <c r="D23" s="553"/>
      <c r="E23" s="553"/>
      <c r="F23" s="553"/>
      <c r="G23" s="553"/>
      <c r="H23" s="561" t="s">
        <v>384</v>
      </c>
      <c r="I23" s="561"/>
    </row>
    <row r="24" spans="1:9" ht="13" x14ac:dyDescent="0.25">
      <c r="A24" s="386">
        <v>4</v>
      </c>
      <c r="B24" s="553" t="s">
        <v>159</v>
      </c>
      <c r="C24" s="553"/>
      <c r="D24" s="553"/>
      <c r="E24" s="553"/>
      <c r="F24" s="553"/>
      <c r="G24" s="553"/>
      <c r="H24" s="562" t="s">
        <v>247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86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716</v>
      </c>
    </row>
    <row r="31" spans="1:9" ht="13" x14ac:dyDescent="0.25">
      <c r="A31" s="386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86" t="s">
        <v>12</v>
      </c>
      <c r="B32" s="571" t="s">
        <v>202</v>
      </c>
      <c r="C32" s="571"/>
      <c r="D32" s="571"/>
      <c r="E32" s="571"/>
      <c r="F32" s="571"/>
      <c r="G32" s="571"/>
      <c r="H32" s="61">
        <v>0.05</v>
      </c>
      <c r="I32" s="60">
        <v>35.799999999999997</v>
      </c>
    </row>
    <row r="33" spans="1:9" ht="13" x14ac:dyDescent="0.25">
      <c r="A33" s="386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86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86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86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86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751.8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94">
        <v>2</v>
      </c>
      <c r="B40" s="554" t="s">
        <v>142</v>
      </c>
      <c r="C40" s="554"/>
      <c r="D40" s="554"/>
      <c r="E40" s="554"/>
      <c r="F40" s="554"/>
      <c r="G40" s="554"/>
      <c r="H40" s="554"/>
      <c r="I40" s="395" t="s">
        <v>16</v>
      </c>
    </row>
    <row r="41" spans="1:9" ht="13" x14ac:dyDescent="0.25">
      <c r="A41" s="387" t="s">
        <v>15</v>
      </c>
      <c r="B41" s="573"/>
      <c r="C41" s="573"/>
      <c r="D41" s="573"/>
      <c r="E41" s="573"/>
      <c r="F41" s="573"/>
      <c r="G41" s="573"/>
      <c r="H41" s="573"/>
      <c r="I41" s="25">
        <v>80.239999999999995</v>
      </c>
    </row>
    <row r="42" spans="1:9" ht="13" x14ac:dyDescent="0.25">
      <c r="A42" s="387"/>
      <c r="B42" s="572" t="s">
        <v>140</v>
      </c>
      <c r="C42" s="572"/>
      <c r="D42" s="572"/>
      <c r="E42" s="572"/>
      <c r="F42" s="572"/>
      <c r="G42" s="572"/>
      <c r="H42" s="57">
        <v>2.8</v>
      </c>
      <c r="I42" s="28" t="s">
        <v>49</v>
      </c>
    </row>
    <row r="43" spans="1:9" ht="13" x14ac:dyDescent="0.25">
      <c r="A43" s="387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87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184.8</v>
      </c>
    </row>
    <row r="45" spans="1:9" ht="13" x14ac:dyDescent="0.25">
      <c r="A45" s="387"/>
      <c r="B45" s="572" t="s">
        <v>256</v>
      </c>
      <c r="C45" s="572"/>
      <c r="D45" s="572"/>
      <c r="E45" s="572"/>
      <c r="F45" s="572"/>
      <c r="G45" s="572"/>
      <c r="H45" s="57">
        <v>231</v>
      </c>
      <c r="I45" s="28" t="s">
        <v>49</v>
      </c>
    </row>
    <row r="46" spans="1:9" ht="13" x14ac:dyDescent="0.25">
      <c r="A46" s="387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87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87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387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398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270.04000000000002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94">
        <v>3</v>
      </c>
      <c r="B55" s="554" t="s">
        <v>130</v>
      </c>
      <c r="C55" s="554"/>
      <c r="D55" s="554"/>
      <c r="E55" s="554"/>
      <c r="F55" s="554"/>
      <c r="G55" s="554"/>
      <c r="H55" s="554"/>
      <c r="I55" s="394" t="s">
        <v>16</v>
      </c>
    </row>
    <row r="56" spans="1:9" ht="13" x14ac:dyDescent="0.25">
      <c r="A56" s="387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87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87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87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95" t="s">
        <v>62</v>
      </c>
      <c r="I65" s="395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150.35999999999999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11.276999999999999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7.5179999999999998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1.5036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18.794999999999998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60.143999999999998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22.553999999999998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4.5107999999999997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276.66239999999999</v>
      </c>
    </row>
    <row r="75" spans="1:9" ht="13" x14ac:dyDescent="0.25">
      <c r="A75" s="397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94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94" t="s">
        <v>16</v>
      </c>
    </row>
    <row r="80" spans="1:9" ht="13" x14ac:dyDescent="0.25">
      <c r="A80" s="387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62.624939999999995</v>
      </c>
    </row>
    <row r="81" spans="1:9" ht="13" x14ac:dyDescent="0.25">
      <c r="A81" s="387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20.900039999999997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83.524979999999999</v>
      </c>
    </row>
    <row r="83" spans="1:9" ht="13" x14ac:dyDescent="0.25">
      <c r="A83" s="387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93">
        <f>ROUND(H74*I82,2)</f>
        <v>30.74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114.26497999999999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94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94" t="s">
        <v>16</v>
      </c>
    </row>
    <row r="88" spans="1:9" ht="13" x14ac:dyDescent="0.25">
      <c r="A88" s="387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0.52626000000000006</v>
      </c>
    </row>
    <row r="89" spans="1:9" ht="13" x14ac:dyDescent="0.25">
      <c r="A89" s="387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0.71626000000000012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94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94" t="s">
        <v>16</v>
      </c>
    </row>
    <row r="93" spans="1:9" ht="13" x14ac:dyDescent="0.25">
      <c r="A93" s="387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3.1575599999999997</v>
      </c>
    </row>
    <row r="94" spans="1:9" ht="13" x14ac:dyDescent="0.25">
      <c r="A94" s="387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0.22553999999999996</v>
      </c>
    </row>
    <row r="95" spans="1:9" ht="13" x14ac:dyDescent="0.25">
      <c r="A95" s="387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1.2</v>
      </c>
    </row>
    <row r="96" spans="1:9" ht="13" x14ac:dyDescent="0.25">
      <c r="A96" s="387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</v>
      </c>
    </row>
    <row r="97" spans="1:9" ht="13" x14ac:dyDescent="0.25">
      <c r="A97" s="387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14.58492</v>
      </c>
    </row>
    <row r="98" spans="1:9" ht="13" x14ac:dyDescent="0.25">
      <c r="A98" s="387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5.3672505600000004</v>
      </c>
    </row>
    <row r="99" spans="1:9" ht="13" x14ac:dyDescent="0.25">
      <c r="A99" s="387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24.06</v>
      </c>
    </row>
    <row r="100" spans="1:9" ht="13" x14ac:dyDescent="0.25">
      <c r="A100" s="387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6.01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54.905270559999998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85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62.624939999999995</v>
      </c>
    </row>
    <row r="105" spans="1:9" ht="13" x14ac:dyDescent="0.3">
      <c r="A105" s="385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7.5179999999999998</v>
      </c>
    </row>
    <row r="106" spans="1:9" ht="13" x14ac:dyDescent="0.3">
      <c r="A106" s="385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0.15035999999999999</v>
      </c>
    </row>
    <row r="107" spans="1:9" ht="13" x14ac:dyDescent="0.3">
      <c r="A107" s="385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0.37590000000000001</v>
      </c>
    </row>
    <row r="108" spans="1:9" ht="13" x14ac:dyDescent="0.3">
      <c r="A108" s="385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2.1050400000000002</v>
      </c>
    </row>
    <row r="109" spans="1:9" ht="13" x14ac:dyDescent="0.3">
      <c r="A109" s="385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72.774240000000006</v>
      </c>
    </row>
    <row r="111" spans="1:9" ht="13" x14ac:dyDescent="0.3">
      <c r="A111" s="388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26.78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99.554240000000007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94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94" t="s">
        <v>16</v>
      </c>
    </row>
    <row r="115" spans="1:9" ht="13" x14ac:dyDescent="0.25">
      <c r="A115" s="387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276.66239999999999</v>
      </c>
    </row>
    <row r="116" spans="1:9" ht="13" x14ac:dyDescent="0.25">
      <c r="A116" s="387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114.26497999999999</v>
      </c>
    </row>
    <row r="117" spans="1:9" ht="13" x14ac:dyDescent="0.25">
      <c r="A117" s="387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0.71626000000000012</v>
      </c>
    </row>
    <row r="118" spans="1:9" ht="13" x14ac:dyDescent="0.25">
      <c r="A118" s="387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54.905270559999998</v>
      </c>
    </row>
    <row r="119" spans="1:9" ht="13" x14ac:dyDescent="0.25">
      <c r="A119" s="387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99.554240000000007</v>
      </c>
    </row>
    <row r="120" spans="1:9" ht="13" x14ac:dyDescent="0.25">
      <c r="A120" s="387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546.10315056000002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94">
        <v>5</v>
      </c>
      <c r="B123" s="581" t="s">
        <v>63</v>
      </c>
      <c r="C123" s="581"/>
      <c r="D123" s="581"/>
      <c r="E123" s="581"/>
      <c r="F123" s="581"/>
      <c r="G123" s="581"/>
      <c r="H123" s="394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1587.94315056</v>
      </c>
    </row>
    <row r="125" spans="1:9" ht="13" x14ac:dyDescent="0.25">
      <c r="A125" s="387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0.04</v>
      </c>
      <c r="I125" s="25">
        <f>I124*H125</f>
        <v>63.517726022400005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1651.4608765824</v>
      </c>
    </row>
    <row r="127" spans="1:9" ht="13" x14ac:dyDescent="0.25">
      <c r="A127" s="387" t="s">
        <v>13</v>
      </c>
      <c r="B127" s="574" t="s">
        <v>58</v>
      </c>
      <c r="C127" s="622"/>
      <c r="D127" s="622"/>
      <c r="E127" s="622"/>
      <c r="F127" s="622"/>
      <c r="G127" s="623"/>
      <c r="H127" s="328">
        <v>2.332E-2</v>
      </c>
      <c r="I127" s="25">
        <f>I126*H127</f>
        <v>38.512067641901567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1689.9729442243015</v>
      </c>
    </row>
    <row r="129" spans="1:9" ht="13" x14ac:dyDescent="0.25">
      <c r="A129" s="387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87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87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87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87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87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87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87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262.0547936643016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86" t="s">
        <v>16</v>
      </c>
    </row>
    <row r="148" spans="1:9" ht="13" x14ac:dyDescent="0.25">
      <c r="A148" s="390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751.8</v>
      </c>
    </row>
    <row r="149" spans="1:9" ht="13" x14ac:dyDescent="0.25">
      <c r="A149" s="390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270.04000000000002</v>
      </c>
    </row>
    <row r="150" spans="1:9" ht="13" x14ac:dyDescent="0.25">
      <c r="A150" s="390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90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546.10315056000002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1587.94315056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262.0547936643016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86" t="s">
        <v>23</v>
      </c>
      <c r="I157" s="386" t="s">
        <v>22</v>
      </c>
    </row>
    <row r="158" spans="1:9" x14ac:dyDescent="0.25">
      <c r="A158" s="621" t="s">
        <v>384</v>
      </c>
      <c r="B158" s="596"/>
      <c r="C158" s="619">
        <v>1850</v>
      </c>
      <c r="D158" s="597"/>
      <c r="E158" s="18">
        <v>2</v>
      </c>
      <c r="F158" s="619">
        <v>3700</v>
      </c>
      <c r="G158" s="597"/>
      <c r="H158" s="16">
        <v>1</v>
      </c>
      <c r="I158" s="391">
        <v>3700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91">
        <v>3700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13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13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86" t="s">
        <v>16</v>
      </c>
    </row>
    <row r="163" spans="1:13" x14ac:dyDescent="0.25">
      <c r="A163" s="389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13" x14ac:dyDescent="0.25">
      <c r="A164" s="389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91">
        <v>44400</v>
      </c>
    </row>
    <row r="165" spans="1:13" x14ac:dyDescent="0.25">
      <c r="A165" s="389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91"/>
    </row>
    <row r="166" spans="1:13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13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13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13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13" ht="18" x14ac:dyDescent="0.25">
      <c r="A170" s="601" t="s">
        <v>9</v>
      </c>
      <c r="B170" s="601"/>
      <c r="C170" s="601"/>
      <c r="D170" s="601"/>
      <c r="E170" s="601"/>
      <c r="F170" s="601"/>
      <c r="G170" s="602">
        <v>3700</v>
      </c>
      <c r="H170" s="602"/>
      <c r="I170" s="602"/>
      <c r="M170" t="s">
        <v>389</v>
      </c>
    </row>
    <row r="171" spans="1:13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13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13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13" ht="18" x14ac:dyDescent="0.25">
      <c r="A174" s="610" t="s">
        <v>7</v>
      </c>
      <c r="B174" s="610"/>
      <c r="C174" s="610"/>
      <c r="D174" s="610"/>
      <c r="E174" s="610"/>
      <c r="F174" s="610"/>
      <c r="G174" s="611">
        <v>44400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I180"/>
  <sheetViews>
    <sheetView topLeftCell="A97" workbookViewId="0">
      <selection activeCell="I105" sqref="I105"/>
    </sheetView>
  </sheetViews>
  <sheetFormatPr defaultRowHeight="12.5" x14ac:dyDescent="0.25"/>
  <cols>
    <col min="7" max="7" width="34" customWidth="1"/>
    <col min="8" max="8" width="24.7265625" customWidth="1"/>
    <col min="9" max="9" width="34.26953125" customWidth="1"/>
  </cols>
  <sheetData>
    <row r="3" spans="1:9" ht="23" x14ac:dyDescent="0.25">
      <c r="A3" s="557" t="s">
        <v>178</v>
      </c>
      <c r="B3" s="557"/>
      <c r="C3" s="557"/>
      <c r="D3" s="557"/>
      <c r="E3" s="557"/>
      <c r="F3" s="557"/>
      <c r="G3" s="557"/>
      <c r="H3" s="557"/>
      <c r="I3" s="557"/>
    </row>
    <row r="4" spans="1:9" ht="23" x14ac:dyDescent="0.25">
      <c r="A4" s="558"/>
      <c r="B4" s="558"/>
      <c r="C4" s="558"/>
      <c r="D4" s="558"/>
      <c r="E4" s="558"/>
      <c r="F4" s="558"/>
      <c r="G4" s="558"/>
      <c r="H4" s="558"/>
      <c r="I4" s="558"/>
    </row>
    <row r="5" spans="1:9" ht="13" x14ac:dyDescent="0.25">
      <c r="A5" s="553" t="s">
        <v>182</v>
      </c>
      <c r="B5" s="553"/>
      <c r="C5" s="553"/>
      <c r="D5" s="553"/>
      <c r="E5" s="553"/>
      <c r="F5" s="556"/>
      <c r="G5" s="556"/>
      <c r="H5" s="556"/>
      <c r="I5" s="556"/>
    </row>
    <row r="6" spans="1:9" ht="13" x14ac:dyDescent="0.25">
      <c r="A6" s="553" t="s">
        <v>175</v>
      </c>
      <c r="B6" s="553"/>
      <c r="C6" s="553"/>
      <c r="D6" s="553"/>
      <c r="E6" s="553"/>
      <c r="F6" s="556"/>
      <c r="G6" s="556"/>
      <c r="H6" s="556"/>
      <c r="I6" s="556"/>
    </row>
    <row r="7" spans="1:9" ht="13" x14ac:dyDescent="0.25">
      <c r="A7" s="553" t="s">
        <v>181</v>
      </c>
      <c r="B7" s="553"/>
      <c r="C7" s="553"/>
      <c r="D7" s="553"/>
      <c r="E7" s="553"/>
      <c r="F7" s="553"/>
      <c r="G7" s="553"/>
      <c r="H7" s="553"/>
      <c r="I7" s="553"/>
    </row>
    <row r="8" spans="1:9" ht="13" x14ac:dyDescent="0.25">
      <c r="A8" s="109"/>
      <c r="B8" s="113"/>
      <c r="C8" s="113"/>
      <c r="D8" s="113"/>
      <c r="E8" s="113"/>
      <c r="F8" s="113"/>
      <c r="G8" s="113"/>
      <c r="H8" s="113"/>
      <c r="I8" s="113"/>
    </row>
    <row r="9" spans="1:9" ht="14" x14ac:dyDescent="0.25">
      <c r="A9" s="554" t="s">
        <v>172</v>
      </c>
      <c r="B9" s="554"/>
      <c r="C9" s="554"/>
      <c r="D9" s="554"/>
      <c r="E9" s="554"/>
      <c r="F9" s="554"/>
      <c r="G9" s="554"/>
      <c r="H9" s="554"/>
      <c r="I9" s="554"/>
    </row>
    <row r="10" spans="1:9" ht="13" x14ac:dyDescent="0.25">
      <c r="A10" s="103" t="s">
        <v>15</v>
      </c>
      <c r="B10" s="553" t="s">
        <v>171</v>
      </c>
      <c r="C10" s="553"/>
      <c r="D10" s="553"/>
      <c r="E10" s="553"/>
      <c r="F10" s="553"/>
      <c r="G10" s="553"/>
      <c r="H10" s="555">
        <v>40809</v>
      </c>
      <c r="I10" s="555"/>
    </row>
    <row r="11" spans="1:9" ht="13" x14ac:dyDescent="0.25">
      <c r="A11" s="103" t="s">
        <v>13</v>
      </c>
      <c r="B11" s="553" t="s">
        <v>169</v>
      </c>
      <c r="C11" s="553"/>
      <c r="D11" s="553"/>
      <c r="E11" s="553"/>
      <c r="F11" s="553"/>
      <c r="G11" s="553"/>
      <c r="H11" s="556" t="s">
        <v>210</v>
      </c>
      <c r="I11" s="556"/>
    </row>
    <row r="12" spans="1:9" ht="13" x14ac:dyDescent="0.25">
      <c r="A12" s="103" t="s">
        <v>12</v>
      </c>
      <c r="B12" s="553" t="s">
        <v>167</v>
      </c>
      <c r="C12" s="553"/>
      <c r="D12" s="553"/>
      <c r="E12" s="553"/>
      <c r="F12" s="553"/>
      <c r="G12" s="553"/>
      <c r="H12" s="556" t="s">
        <v>201</v>
      </c>
      <c r="I12" s="556"/>
    </row>
    <row r="13" spans="1:9" ht="13" x14ac:dyDescent="0.25">
      <c r="A13" s="103" t="s">
        <v>35</v>
      </c>
      <c r="B13" s="553" t="s">
        <v>165</v>
      </c>
      <c r="C13" s="553"/>
      <c r="D13" s="553"/>
      <c r="E13" s="553"/>
      <c r="F13" s="553"/>
      <c r="G13" s="553"/>
      <c r="H13" s="556">
        <v>20</v>
      </c>
      <c r="I13" s="556"/>
    </row>
    <row r="14" spans="1:9" ht="13" x14ac:dyDescent="0.25">
      <c r="A14" s="560"/>
      <c r="B14" s="560"/>
      <c r="C14" s="560"/>
      <c r="D14" s="560"/>
      <c r="E14" s="560"/>
      <c r="F14" s="560"/>
      <c r="G14" s="560"/>
      <c r="H14" s="560"/>
      <c r="I14" s="560"/>
    </row>
    <row r="15" spans="1:9" ht="14" x14ac:dyDescent="0.25">
      <c r="A15" s="554" t="s">
        <v>164</v>
      </c>
      <c r="B15" s="554"/>
      <c r="C15" s="554"/>
      <c r="D15" s="554"/>
      <c r="E15" s="554"/>
      <c r="F15" s="554"/>
      <c r="G15" s="554"/>
      <c r="H15" s="554"/>
      <c r="I15" s="554"/>
    </row>
    <row r="16" spans="1:9" ht="14" x14ac:dyDescent="0.25">
      <c r="A16" s="554" t="s">
        <v>163</v>
      </c>
      <c r="B16" s="554"/>
      <c r="C16" s="554"/>
      <c r="D16" s="554"/>
      <c r="E16" s="554"/>
      <c r="F16" s="554"/>
      <c r="G16" s="554"/>
      <c r="H16" s="554"/>
      <c r="I16" s="554"/>
    </row>
    <row r="17" spans="1:9" ht="13" x14ac:dyDescent="0.25">
      <c r="A17" s="103">
        <v>1</v>
      </c>
      <c r="B17" s="553" t="s">
        <v>162</v>
      </c>
      <c r="C17" s="553"/>
      <c r="D17" s="553"/>
      <c r="E17" s="553"/>
      <c r="F17" s="553"/>
      <c r="G17" s="553"/>
      <c r="H17" s="565" t="s">
        <v>185</v>
      </c>
      <c r="I17" s="565"/>
    </row>
    <row r="18" spans="1:9" ht="13" x14ac:dyDescent="0.25">
      <c r="A18" s="103">
        <v>2</v>
      </c>
      <c r="B18" s="553" t="s">
        <v>161</v>
      </c>
      <c r="C18" s="553"/>
      <c r="D18" s="553"/>
      <c r="E18" s="553"/>
      <c r="F18" s="553"/>
      <c r="G18" s="553"/>
      <c r="H18" s="565">
        <v>725</v>
      </c>
      <c r="I18" s="565"/>
    </row>
    <row r="19" spans="1:9" ht="14" x14ac:dyDescent="0.25">
      <c r="A19" s="103">
        <v>3</v>
      </c>
      <c r="B19" s="553" t="s">
        <v>160</v>
      </c>
      <c r="C19" s="553"/>
      <c r="D19" s="553"/>
      <c r="E19" s="553"/>
      <c r="F19" s="553"/>
      <c r="G19" s="553"/>
      <c r="H19" s="561" t="s">
        <v>185</v>
      </c>
      <c r="I19" s="561"/>
    </row>
    <row r="20" spans="1:9" ht="13" x14ac:dyDescent="0.25">
      <c r="A20" s="103">
        <v>4</v>
      </c>
      <c r="B20" s="553" t="s">
        <v>159</v>
      </c>
      <c r="C20" s="553"/>
      <c r="D20" s="553"/>
      <c r="E20" s="553"/>
      <c r="F20" s="553"/>
      <c r="G20" s="553"/>
      <c r="H20" s="562" t="s">
        <v>208</v>
      </c>
      <c r="I20" s="562"/>
    </row>
    <row r="21" spans="1:9" x14ac:dyDescent="0.25">
      <c r="A21" s="563"/>
      <c r="B21" s="563"/>
      <c r="C21" s="563"/>
      <c r="D21" s="563"/>
      <c r="E21" s="563"/>
      <c r="F21" s="563"/>
      <c r="G21" s="563"/>
      <c r="H21" s="563"/>
      <c r="I21" s="563"/>
    </row>
    <row r="22" spans="1:9" x14ac:dyDescent="0.25">
      <c r="A22" s="564" t="s">
        <v>157</v>
      </c>
      <c r="B22" s="564"/>
      <c r="C22" s="564"/>
      <c r="D22" s="564"/>
      <c r="E22" s="564"/>
      <c r="F22" s="564"/>
      <c r="G22" s="564"/>
      <c r="H22" s="564"/>
      <c r="I22" s="564"/>
    </row>
    <row r="23" spans="1:9" ht="13" x14ac:dyDescent="0.3">
      <c r="A23" s="567"/>
      <c r="B23" s="567"/>
      <c r="C23" s="567"/>
      <c r="D23" s="567"/>
      <c r="E23" s="567"/>
      <c r="F23" s="567"/>
      <c r="G23" s="567"/>
      <c r="H23" s="567"/>
      <c r="I23" s="567"/>
    </row>
    <row r="24" spans="1:9" ht="13" x14ac:dyDescent="0.25">
      <c r="A24" s="568" t="s">
        <v>156</v>
      </c>
      <c r="B24" s="568"/>
      <c r="C24" s="568"/>
      <c r="D24" s="568"/>
      <c r="E24" s="568"/>
      <c r="F24" s="568"/>
      <c r="G24" s="568"/>
      <c r="H24" s="568"/>
      <c r="I24" s="568"/>
    </row>
    <row r="25" spans="1:9" ht="14" x14ac:dyDescent="0.25">
      <c r="A25" s="63">
        <v>1</v>
      </c>
      <c r="B25" s="569" t="s">
        <v>155</v>
      </c>
      <c r="C25" s="569"/>
      <c r="D25" s="569"/>
      <c r="E25" s="569"/>
      <c r="F25" s="569"/>
      <c r="G25" s="569"/>
      <c r="H25" s="64" t="s">
        <v>62</v>
      </c>
      <c r="I25" s="63" t="s">
        <v>154</v>
      </c>
    </row>
    <row r="26" spans="1:9" ht="13" x14ac:dyDescent="0.25">
      <c r="A26" s="103" t="s">
        <v>15</v>
      </c>
      <c r="B26" s="553" t="s">
        <v>186</v>
      </c>
      <c r="C26" s="553"/>
      <c r="D26" s="553"/>
      <c r="E26" s="553"/>
      <c r="F26" s="553"/>
      <c r="G26" s="553"/>
      <c r="H26" s="553"/>
      <c r="I26" s="60">
        <v>659.09</v>
      </c>
    </row>
    <row r="27" spans="1:9" ht="13" x14ac:dyDescent="0.25">
      <c r="A27" s="103" t="s">
        <v>13</v>
      </c>
      <c r="B27" s="570" t="s">
        <v>152</v>
      </c>
      <c r="C27" s="570"/>
      <c r="D27" s="570"/>
      <c r="E27" s="570"/>
      <c r="F27" s="570"/>
      <c r="G27" s="570"/>
      <c r="H27" s="30">
        <v>0.2</v>
      </c>
      <c r="I27" s="60"/>
    </row>
    <row r="28" spans="1:9" ht="13" x14ac:dyDescent="0.25">
      <c r="A28" s="103" t="s">
        <v>12</v>
      </c>
      <c r="B28" s="571" t="s">
        <v>202</v>
      </c>
      <c r="C28" s="571"/>
      <c r="D28" s="571"/>
      <c r="E28" s="571"/>
      <c r="F28" s="571"/>
      <c r="G28" s="571"/>
      <c r="H28" s="61"/>
      <c r="I28" s="60">
        <v>15.45</v>
      </c>
    </row>
    <row r="29" spans="1:9" ht="13" x14ac:dyDescent="0.25">
      <c r="A29" s="103" t="s">
        <v>35</v>
      </c>
      <c r="B29" s="553" t="s">
        <v>150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103" t="s">
        <v>32</v>
      </c>
      <c r="B30" s="553" t="s">
        <v>149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103" t="s">
        <v>81</v>
      </c>
      <c r="B31" s="553" t="s">
        <v>148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103" t="s">
        <v>79</v>
      </c>
      <c r="B32" s="553" t="s">
        <v>147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103" t="s">
        <v>114</v>
      </c>
      <c r="B33" s="553" t="s">
        <v>145</v>
      </c>
      <c r="C33" s="553"/>
      <c r="D33" s="553"/>
      <c r="E33" s="553"/>
      <c r="F33" s="553"/>
      <c r="G33" s="553"/>
      <c r="H33" s="553"/>
      <c r="I33" s="60"/>
    </row>
    <row r="34" spans="1:9" ht="14" x14ac:dyDescent="0.25">
      <c r="A34" s="566" t="s">
        <v>144</v>
      </c>
      <c r="B34" s="566"/>
      <c r="C34" s="566"/>
      <c r="D34" s="566"/>
      <c r="E34" s="566"/>
      <c r="F34" s="566"/>
      <c r="G34" s="566"/>
      <c r="H34" s="566"/>
      <c r="I34" s="59">
        <f>SUM(I26:I33)</f>
        <v>674.54000000000008</v>
      </c>
    </row>
    <row r="35" spans="1:9" ht="13" x14ac:dyDescent="0.25">
      <c r="A35" s="560" t="s">
        <v>143</v>
      </c>
      <c r="B35" s="560"/>
      <c r="C35" s="560"/>
      <c r="D35" s="560"/>
      <c r="E35" s="560"/>
      <c r="F35" s="560"/>
      <c r="G35" s="560"/>
      <c r="H35" s="560"/>
      <c r="I35" s="560"/>
    </row>
    <row r="36" spans="1:9" ht="14" x14ac:dyDescent="0.25">
      <c r="A36" s="111">
        <v>2</v>
      </c>
      <c r="B36" s="554" t="s">
        <v>142</v>
      </c>
      <c r="C36" s="554"/>
      <c r="D36" s="554"/>
      <c r="E36" s="554"/>
      <c r="F36" s="554"/>
      <c r="G36" s="554"/>
      <c r="H36" s="554"/>
      <c r="I36" s="112" t="s">
        <v>16</v>
      </c>
    </row>
    <row r="37" spans="1:9" ht="13" x14ac:dyDescent="0.25">
      <c r="A37" s="104" t="s">
        <v>15</v>
      </c>
      <c r="B37" s="573"/>
      <c r="C37" s="573"/>
      <c r="D37" s="573"/>
      <c r="E37" s="573"/>
      <c r="F37" s="573"/>
      <c r="G37" s="573"/>
      <c r="H37" s="573"/>
      <c r="I37" s="25">
        <v>67.8</v>
      </c>
    </row>
    <row r="38" spans="1:9" ht="13" x14ac:dyDescent="0.25">
      <c r="A38" s="104"/>
      <c r="B38" s="572" t="s">
        <v>140</v>
      </c>
      <c r="C38" s="572"/>
      <c r="D38" s="572"/>
      <c r="E38" s="572"/>
      <c r="F38" s="572"/>
      <c r="G38" s="572"/>
      <c r="H38" s="57">
        <v>2.2000000000000002</v>
      </c>
      <c r="I38" s="28" t="s">
        <v>49</v>
      </c>
    </row>
    <row r="39" spans="1:9" ht="13" x14ac:dyDescent="0.25">
      <c r="A39" s="104"/>
      <c r="B39" s="576" t="s">
        <v>213</v>
      </c>
      <c r="C39" s="576"/>
      <c r="D39" s="576"/>
      <c r="E39" s="576"/>
      <c r="F39" s="576"/>
      <c r="G39" s="576"/>
      <c r="H39" s="58"/>
      <c r="I39" s="28"/>
    </row>
    <row r="40" spans="1:9" ht="13" x14ac:dyDescent="0.25">
      <c r="A40" s="104" t="s">
        <v>13</v>
      </c>
      <c r="B40" s="573" t="s">
        <v>188</v>
      </c>
      <c r="C40" s="573"/>
      <c r="D40" s="573"/>
      <c r="E40" s="573"/>
      <c r="F40" s="573"/>
      <c r="G40" s="573"/>
      <c r="H40" s="573"/>
      <c r="I40" s="25">
        <v>147.19999999999999</v>
      </c>
    </row>
    <row r="41" spans="1:9" ht="13" x14ac:dyDescent="0.25">
      <c r="A41" s="104"/>
      <c r="B41" s="572" t="s">
        <v>204</v>
      </c>
      <c r="C41" s="572"/>
      <c r="D41" s="572"/>
      <c r="E41" s="572"/>
      <c r="F41" s="572"/>
      <c r="G41" s="572"/>
      <c r="H41" s="57">
        <v>184</v>
      </c>
      <c r="I41" s="28" t="s">
        <v>49</v>
      </c>
    </row>
    <row r="42" spans="1:9" ht="13" x14ac:dyDescent="0.25">
      <c r="A42" s="104" t="s">
        <v>12</v>
      </c>
      <c r="B42" s="573" t="s">
        <v>136</v>
      </c>
      <c r="C42" s="573"/>
      <c r="D42" s="573"/>
      <c r="E42" s="573"/>
      <c r="F42" s="573"/>
      <c r="G42" s="573"/>
      <c r="H42" s="573"/>
      <c r="I42" s="25"/>
    </row>
    <row r="43" spans="1:9" ht="13" x14ac:dyDescent="0.25">
      <c r="A43" s="104" t="s">
        <v>35</v>
      </c>
      <c r="B43" s="574" t="s">
        <v>135</v>
      </c>
      <c r="C43" s="574"/>
      <c r="D43" s="574"/>
      <c r="E43" s="574"/>
      <c r="F43" s="574"/>
      <c r="G43" s="574"/>
      <c r="H43" s="574"/>
      <c r="I43" s="20">
        <v>0</v>
      </c>
    </row>
    <row r="44" spans="1:9" ht="13" x14ac:dyDescent="0.25">
      <c r="A44" s="104" t="s">
        <v>32</v>
      </c>
      <c r="B44" s="574" t="s">
        <v>134</v>
      </c>
      <c r="C44" s="574"/>
      <c r="D44" s="574"/>
      <c r="E44" s="574"/>
      <c r="F44" s="574"/>
      <c r="G44" s="574"/>
      <c r="H44" s="574"/>
      <c r="I44" s="25">
        <v>5</v>
      </c>
    </row>
    <row r="45" spans="1:9" ht="13" x14ac:dyDescent="0.25">
      <c r="A45" s="104" t="s">
        <v>81</v>
      </c>
      <c r="B45" s="574" t="s">
        <v>65</v>
      </c>
      <c r="C45" s="574"/>
      <c r="D45" s="574"/>
      <c r="E45" s="574"/>
      <c r="F45" s="574"/>
      <c r="G45" s="574"/>
      <c r="H45" s="574"/>
      <c r="I45" s="20">
        <v>0</v>
      </c>
    </row>
    <row r="46" spans="1:9" ht="13" x14ac:dyDescent="0.25">
      <c r="A46" s="115"/>
      <c r="B46" s="575" t="s">
        <v>133</v>
      </c>
      <c r="C46" s="575"/>
      <c r="D46" s="575"/>
      <c r="E46" s="575"/>
      <c r="F46" s="575"/>
      <c r="G46" s="575"/>
      <c r="H46" s="575"/>
      <c r="I46" s="25">
        <f>SUM(I37:I45)</f>
        <v>220</v>
      </c>
    </row>
    <row r="47" spans="1:9" ht="13" x14ac:dyDescent="0.25">
      <c r="A47" s="560"/>
      <c r="B47" s="560"/>
      <c r="C47" s="560"/>
      <c r="D47" s="560"/>
      <c r="E47" s="560"/>
      <c r="F47" s="560"/>
      <c r="G47" s="560"/>
      <c r="H47" s="560"/>
      <c r="I47" s="560"/>
    </row>
    <row r="48" spans="1:9" ht="13" x14ac:dyDescent="0.25">
      <c r="A48" s="580" t="s">
        <v>132</v>
      </c>
      <c r="B48" s="580"/>
      <c r="C48" s="580"/>
      <c r="D48" s="580"/>
      <c r="E48" s="580"/>
      <c r="F48" s="580"/>
      <c r="G48" s="580"/>
      <c r="H48" s="580"/>
      <c r="I48" s="580"/>
    </row>
    <row r="49" spans="1:9" ht="13" x14ac:dyDescent="0.25">
      <c r="A49" s="580"/>
      <c r="B49" s="580"/>
      <c r="C49" s="580"/>
      <c r="D49" s="580"/>
      <c r="E49" s="580"/>
      <c r="F49" s="580"/>
      <c r="G49" s="580"/>
      <c r="H49" s="580"/>
      <c r="I49" s="580"/>
    </row>
    <row r="50" spans="1:9" ht="13" x14ac:dyDescent="0.25">
      <c r="A50" s="580" t="s">
        <v>131</v>
      </c>
      <c r="B50" s="580"/>
      <c r="C50" s="580"/>
      <c r="D50" s="580"/>
      <c r="E50" s="580"/>
      <c r="F50" s="580"/>
      <c r="G50" s="580"/>
      <c r="H50" s="580"/>
      <c r="I50" s="580"/>
    </row>
    <row r="51" spans="1:9" ht="14" x14ac:dyDescent="0.25">
      <c r="A51" s="111">
        <v>3</v>
      </c>
      <c r="B51" s="554" t="s">
        <v>130</v>
      </c>
      <c r="C51" s="554"/>
      <c r="D51" s="554"/>
      <c r="E51" s="554"/>
      <c r="F51" s="554"/>
      <c r="G51" s="554"/>
      <c r="H51" s="554"/>
      <c r="I51" s="111" t="s">
        <v>16</v>
      </c>
    </row>
    <row r="52" spans="1:9" ht="13" x14ac:dyDescent="0.25">
      <c r="A52" s="104" t="s">
        <v>15</v>
      </c>
      <c r="B52" s="553" t="s">
        <v>129</v>
      </c>
      <c r="C52" s="553"/>
      <c r="D52" s="553"/>
      <c r="E52" s="553"/>
      <c r="F52" s="553"/>
      <c r="G52" s="553"/>
      <c r="H52" s="553"/>
      <c r="I52" s="25">
        <v>10</v>
      </c>
    </row>
    <row r="53" spans="1:9" ht="13" x14ac:dyDescent="0.25">
      <c r="A53" s="104" t="s">
        <v>13</v>
      </c>
      <c r="B53" s="553" t="s">
        <v>128</v>
      </c>
      <c r="C53" s="553"/>
      <c r="D53" s="553"/>
      <c r="E53" s="553"/>
      <c r="F53" s="553"/>
      <c r="G53" s="553"/>
      <c r="H53" s="553"/>
      <c r="I53" s="20" t="s">
        <v>126</v>
      </c>
    </row>
    <row r="54" spans="1:9" ht="13" x14ac:dyDescent="0.25">
      <c r="A54" s="104" t="s">
        <v>12</v>
      </c>
      <c r="B54" s="577" t="s">
        <v>127</v>
      </c>
      <c r="C54" s="577"/>
      <c r="D54" s="577"/>
      <c r="E54" s="577"/>
      <c r="F54" s="577"/>
      <c r="G54" s="577"/>
      <c r="H54" s="577"/>
      <c r="I54" s="20" t="s">
        <v>126</v>
      </c>
    </row>
    <row r="55" spans="1:9" ht="13" x14ac:dyDescent="0.25">
      <c r="A55" s="104" t="s">
        <v>35</v>
      </c>
      <c r="B55" s="553" t="s">
        <v>65</v>
      </c>
      <c r="C55" s="553"/>
      <c r="D55" s="553"/>
      <c r="E55" s="553"/>
      <c r="F55" s="553"/>
      <c r="G55" s="553"/>
      <c r="H55" s="553"/>
      <c r="I55" s="20">
        <v>10</v>
      </c>
    </row>
    <row r="56" spans="1:9" ht="13" x14ac:dyDescent="0.25">
      <c r="A56" s="578" t="s">
        <v>125</v>
      </c>
      <c r="B56" s="578"/>
      <c r="C56" s="578"/>
      <c r="D56" s="578"/>
      <c r="E56" s="578"/>
      <c r="F56" s="578"/>
      <c r="G56" s="578"/>
      <c r="H56" s="578"/>
      <c r="I56" s="20">
        <f>SUM(I52:I55)</f>
        <v>20</v>
      </c>
    </row>
    <row r="57" spans="1:9" ht="18" x14ac:dyDescent="0.25">
      <c r="A57" s="579"/>
      <c r="B57" s="579"/>
      <c r="C57" s="579"/>
      <c r="D57" s="579"/>
      <c r="E57" s="579"/>
      <c r="F57" s="579"/>
      <c r="G57" s="579"/>
      <c r="H57" s="579"/>
      <c r="I57" s="579"/>
    </row>
    <row r="58" spans="1:9" x14ac:dyDescent="0.25">
      <c r="A58" s="564" t="s">
        <v>124</v>
      </c>
      <c r="B58" s="564"/>
      <c r="C58" s="564"/>
      <c r="D58" s="564"/>
      <c r="E58" s="564"/>
      <c r="F58" s="564"/>
      <c r="G58" s="564"/>
      <c r="H58" s="564"/>
      <c r="I58" s="564"/>
    </row>
    <row r="59" spans="1:9" ht="18" x14ac:dyDescent="0.25">
      <c r="A59" s="55"/>
      <c r="B59" s="54"/>
      <c r="C59" s="54"/>
      <c r="D59" s="54"/>
      <c r="E59" s="54"/>
      <c r="F59" s="54"/>
      <c r="G59" s="54"/>
      <c r="H59" s="54"/>
      <c r="I59" s="53"/>
    </row>
    <row r="60" spans="1:9" ht="13" x14ac:dyDescent="0.25">
      <c r="A60" s="568" t="s">
        <v>123</v>
      </c>
      <c r="B60" s="568"/>
      <c r="C60" s="568"/>
      <c r="D60" s="568"/>
      <c r="E60" s="568"/>
      <c r="F60" s="568"/>
      <c r="G60" s="568"/>
      <c r="H60" s="568"/>
      <c r="I60" s="568"/>
    </row>
    <row r="61" spans="1:9" ht="14" x14ac:dyDescent="0.25">
      <c r="A61" s="52" t="s">
        <v>76</v>
      </c>
      <c r="B61" s="554" t="s">
        <v>122</v>
      </c>
      <c r="C61" s="554"/>
      <c r="D61" s="554"/>
      <c r="E61" s="554"/>
      <c r="F61" s="554"/>
      <c r="G61" s="554"/>
      <c r="H61" s="112" t="s">
        <v>62</v>
      </c>
      <c r="I61" s="112" t="s">
        <v>16</v>
      </c>
    </row>
    <row r="62" spans="1:9" ht="13" x14ac:dyDescent="0.25">
      <c r="A62" s="50" t="s">
        <v>15</v>
      </c>
      <c r="B62" s="553" t="s">
        <v>121</v>
      </c>
      <c r="C62" s="553"/>
      <c r="D62" s="553"/>
      <c r="E62" s="553"/>
      <c r="F62" s="553"/>
      <c r="G62" s="553"/>
      <c r="H62" s="32">
        <v>0.2</v>
      </c>
      <c r="I62" s="49">
        <f>I34*20%</f>
        <v>134.90800000000002</v>
      </c>
    </row>
    <row r="63" spans="1:9" ht="13" x14ac:dyDescent="0.25">
      <c r="A63" s="50" t="s">
        <v>13</v>
      </c>
      <c r="B63" s="553" t="s">
        <v>120</v>
      </c>
      <c r="C63" s="553"/>
      <c r="D63" s="553"/>
      <c r="E63" s="553"/>
      <c r="F63" s="553"/>
      <c r="G63" s="553"/>
      <c r="H63" s="32">
        <v>1.4999999999999999E-2</v>
      </c>
      <c r="I63" s="49">
        <f>I34*1.5%</f>
        <v>10.1181</v>
      </c>
    </row>
    <row r="64" spans="1:9" ht="13" x14ac:dyDescent="0.25">
      <c r="A64" s="50" t="s">
        <v>12</v>
      </c>
      <c r="B64" s="553" t="s">
        <v>119</v>
      </c>
      <c r="C64" s="553"/>
      <c r="D64" s="553"/>
      <c r="E64" s="553"/>
      <c r="F64" s="553"/>
      <c r="G64" s="553"/>
      <c r="H64" s="32">
        <v>0.01</v>
      </c>
      <c r="I64" s="49">
        <f>I34*1%</f>
        <v>6.745400000000001</v>
      </c>
    </row>
    <row r="65" spans="1:9" ht="13" x14ac:dyDescent="0.25">
      <c r="A65" s="50" t="s">
        <v>35</v>
      </c>
      <c r="B65" s="553" t="s">
        <v>118</v>
      </c>
      <c r="C65" s="553"/>
      <c r="D65" s="553"/>
      <c r="E65" s="553"/>
      <c r="F65" s="553"/>
      <c r="G65" s="553"/>
      <c r="H65" s="32">
        <v>2E-3</v>
      </c>
      <c r="I65" s="49">
        <f>I34*0.2%</f>
        <v>1.3490800000000003</v>
      </c>
    </row>
    <row r="66" spans="1:9" ht="13" x14ac:dyDescent="0.25">
      <c r="A66" s="50" t="s">
        <v>32</v>
      </c>
      <c r="B66" s="553" t="s">
        <v>117</v>
      </c>
      <c r="C66" s="553"/>
      <c r="D66" s="553"/>
      <c r="E66" s="553"/>
      <c r="F66" s="553"/>
      <c r="G66" s="553"/>
      <c r="H66" s="32">
        <v>2.5000000000000001E-2</v>
      </c>
      <c r="I66" s="49">
        <f>I34*2.5%</f>
        <v>16.863500000000002</v>
      </c>
    </row>
    <row r="67" spans="1:9" ht="13" x14ac:dyDescent="0.25">
      <c r="A67" s="50" t="s">
        <v>81</v>
      </c>
      <c r="B67" s="553" t="s">
        <v>116</v>
      </c>
      <c r="C67" s="553"/>
      <c r="D67" s="553"/>
      <c r="E67" s="553"/>
      <c r="F67" s="553"/>
      <c r="G67" s="553"/>
      <c r="H67" s="32">
        <v>0.08</v>
      </c>
      <c r="I67" s="49">
        <f>I34*8%</f>
        <v>53.963200000000008</v>
      </c>
    </row>
    <row r="68" spans="1:9" ht="13" x14ac:dyDescent="0.25">
      <c r="A68" s="50" t="s">
        <v>79</v>
      </c>
      <c r="B68" s="553" t="s">
        <v>115</v>
      </c>
      <c r="C68" s="553"/>
      <c r="D68" s="553"/>
      <c r="E68" s="553"/>
      <c r="F68" s="553"/>
      <c r="G68" s="553"/>
      <c r="H68" s="32">
        <v>0.03</v>
      </c>
      <c r="I68" s="49">
        <f>I34*3%</f>
        <v>20.2362</v>
      </c>
    </row>
    <row r="69" spans="1:9" ht="13" x14ac:dyDescent="0.25">
      <c r="A69" s="50" t="s">
        <v>114</v>
      </c>
      <c r="B69" s="553" t="s">
        <v>113</v>
      </c>
      <c r="C69" s="553"/>
      <c r="D69" s="553"/>
      <c r="E69" s="553"/>
      <c r="F69" s="553"/>
      <c r="G69" s="553"/>
      <c r="H69" s="32">
        <v>6.0000000000000001E-3</v>
      </c>
      <c r="I69" s="49">
        <f>I34*0.6%</f>
        <v>4.0472400000000004</v>
      </c>
    </row>
    <row r="70" spans="1:9" ht="13" x14ac:dyDescent="0.25">
      <c r="A70" s="578" t="s">
        <v>47</v>
      </c>
      <c r="B70" s="578"/>
      <c r="C70" s="578"/>
      <c r="D70" s="578"/>
      <c r="E70" s="578"/>
      <c r="F70" s="578"/>
      <c r="G70" s="578"/>
      <c r="H70" s="32">
        <f>SUM(H62:H69)</f>
        <v>0.3680000000000001</v>
      </c>
      <c r="I70" s="25">
        <f>SUM(I62:I69)</f>
        <v>248.23071999999999</v>
      </c>
    </row>
    <row r="71" spans="1:9" ht="13" x14ac:dyDescent="0.25">
      <c r="A71" s="114"/>
      <c r="B71" s="47"/>
      <c r="C71" s="47"/>
      <c r="D71" s="47"/>
      <c r="E71" s="47"/>
      <c r="F71" s="47"/>
      <c r="G71" s="47"/>
      <c r="H71" s="46"/>
      <c r="I71" s="45"/>
    </row>
    <row r="72" spans="1:9" ht="13" x14ac:dyDescent="0.25">
      <c r="A72" s="553" t="s">
        <v>112</v>
      </c>
      <c r="B72" s="553"/>
      <c r="C72" s="553"/>
      <c r="D72" s="553"/>
      <c r="E72" s="553"/>
      <c r="F72" s="553"/>
      <c r="G72" s="553"/>
      <c r="H72" s="553"/>
      <c r="I72" s="553"/>
    </row>
    <row r="73" spans="1:9" ht="13" x14ac:dyDescent="0.25">
      <c r="A73" s="560"/>
      <c r="B73" s="560"/>
      <c r="C73" s="560"/>
      <c r="D73" s="560"/>
      <c r="E73" s="560"/>
      <c r="F73" s="560"/>
      <c r="G73" s="560"/>
      <c r="H73" s="560"/>
      <c r="I73" s="560"/>
    </row>
    <row r="74" spans="1:9" ht="14" x14ac:dyDescent="0.25">
      <c r="A74" s="554" t="s">
        <v>111</v>
      </c>
      <c r="B74" s="554"/>
      <c r="C74" s="554"/>
      <c r="D74" s="554"/>
      <c r="E74" s="554"/>
      <c r="F74" s="554"/>
      <c r="G74" s="554"/>
      <c r="H74" s="554"/>
      <c r="I74" s="554"/>
    </row>
    <row r="75" spans="1:9" ht="14" x14ac:dyDescent="0.25">
      <c r="A75" s="111" t="s">
        <v>74</v>
      </c>
      <c r="B75" s="554" t="s">
        <v>110</v>
      </c>
      <c r="C75" s="554"/>
      <c r="D75" s="554"/>
      <c r="E75" s="554"/>
      <c r="F75" s="554"/>
      <c r="G75" s="554"/>
      <c r="H75" s="554"/>
      <c r="I75" s="111" t="s">
        <v>16</v>
      </c>
    </row>
    <row r="76" spans="1:9" ht="13" x14ac:dyDescent="0.25">
      <c r="A76" s="104" t="s">
        <v>15</v>
      </c>
      <c r="B76" s="553" t="s">
        <v>109</v>
      </c>
      <c r="C76" s="553"/>
      <c r="D76" s="553"/>
      <c r="E76" s="553"/>
      <c r="F76" s="553"/>
      <c r="G76" s="553"/>
      <c r="H76" s="553"/>
      <c r="I76" s="25">
        <f>I34*8.33%</f>
        <v>56.189182000000002</v>
      </c>
    </row>
    <row r="77" spans="1:9" ht="13" x14ac:dyDescent="0.25">
      <c r="A77" s="104" t="s">
        <v>13</v>
      </c>
      <c r="B77" s="553" t="s">
        <v>108</v>
      </c>
      <c r="C77" s="553"/>
      <c r="D77" s="553"/>
      <c r="E77" s="553"/>
      <c r="F77" s="553"/>
      <c r="G77" s="553"/>
      <c r="H77" s="553"/>
      <c r="I77" s="44">
        <f>I34*2.78%</f>
        <v>18.752212</v>
      </c>
    </row>
    <row r="78" spans="1:9" ht="13" x14ac:dyDescent="0.25">
      <c r="A78" s="578" t="s">
        <v>80</v>
      </c>
      <c r="B78" s="578"/>
      <c r="C78" s="578"/>
      <c r="D78" s="578"/>
      <c r="E78" s="578"/>
      <c r="F78" s="578"/>
      <c r="G78" s="578"/>
      <c r="H78" s="578"/>
      <c r="I78" s="44">
        <f>SUM(I76:I77)</f>
        <v>74.941394000000003</v>
      </c>
    </row>
    <row r="79" spans="1:9" ht="13" x14ac:dyDescent="0.25">
      <c r="A79" s="104" t="s">
        <v>12</v>
      </c>
      <c r="B79" s="553" t="s">
        <v>107</v>
      </c>
      <c r="C79" s="553"/>
      <c r="D79" s="553"/>
      <c r="E79" s="553"/>
      <c r="F79" s="553"/>
      <c r="G79" s="553"/>
      <c r="H79" s="553"/>
      <c r="I79" s="110">
        <f>ROUND(H70*I78,2)</f>
        <v>27.58</v>
      </c>
    </row>
    <row r="80" spans="1:9" ht="13" x14ac:dyDescent="0.25">
      <c r="A80" s="578" t="s">
        <v>47</v>
      </c>
      <c r="B80" s="578"/>
      <c r="C80" s="578"/>
      <c r="D80" s="578"/>
      <c r="E80" s="578"/>
      <c r="F80" s="578"/>
      <c r="G80" s="578"/>
      <c r="H80" s="578"/>
      <c r="I80" s="44">
        <f>SUM(I78:I79)</f>
        <v>102.521394</v>
      </c>
    </row>
    <row r="81" spans="1:9" ht="13" x14ac:dyDescent="0.25">
      <c r="A81" s="580"/>
      <c r="B81" s="580"/>
      <c r="C81" s="580"/>
      <c r="D81" s="580"/>
      <c r="E81" s="580"/>
      <c r="F81" s="580"/>
      <c r="G81" s="580"/>
      <c r="H81" s="580"/>
      <c r="I81" s="580"/>
    </row>
    <row r="82" spans="1:9" ht="14" x14ac:dyDescent="0.25">
      <c r="A82" s="554" t="s">
        <v>106</v>
      </c>
      <c r="B82" s="554"/>
      <c r="C82" s="554"/>
      <c r="D82" s="554"/>
      <c r="E82" s="554"/>
      <c r="F82" s="554"/>
      <c r="G82" s="554"/>
      <c r="H82" s="554"/>
      <c r="I82" s="554"/>
    </row>
    <row r="83" spans="1:9" ht="14" x14ac:dyDescent="0.25">
      <c r="A83" s="111" t="s">
        <v>72</v>
      </c>
      <c r="B83" s="581" t="s">
        <v>105</v>
      </c>
      <c r="C83" s="581"/>
      <c r="D83" s="581"/>
      <c r="E83" s="581"/>
      <c r="F83" s="581"/>
      <c r="G83" s="581"/>
      <c r="H83" s="581"/>
      <c r="I83" s="111" t="s">
        <v>16</v>
      </c>
    </row>
    <row r="84" spans="1:9" ht="13" x14ac:dyDescent="0.25">
      <c r="A84" s="104" t="s">
        <v>15</v>
      </c>
      <c r="B84" s="553" t="s">
        <v>105</v>
      </c>
      <c r="C84" s="553"/>
      <c r="D84" s="553"/>
      <c r="E84" s="553"/>
      <c r="F84" s="553"/>
      <c r="G84" s="553"/>
      <c r="H84" s="553"/>
      <c r="I84" s="71">
        <f xml:space="preserve"> I34*0.07%</f>
        <v>0.4721780000000001</v>
      </c>
    </row>
    <row r="85" spans="1:9" ht="13" x14ac:dyDescent="0.25">
      <c r="A85" s="104" t="s">
        <v>13</v>
      </c>
      <c r="B85" s="553" t="s">
        <v>103</v>
      </c>
      <c r="C85" s="553"/>
      <c r="D85" s="553"/>
      <c r="E85" s="553"/>
      <c r="F85" s="553"/>
      <c r="G85" s="553"/>
      <c r="H85" s="553"/>
      <c r="I85" s="25">
        <f>ROUND(H70*I84,2)</f>
        <v>0.17</v>
      </c>
    </row>
    <row r="86" spans="1:9" ht="13" x14ac:dyDescent="0.25">
      <c r="A86" s="578" t="s">
        <v>47</v>
      </c>
      <c r="B86" s="578"/>
      <c r="C86" s="578"/>
      <c r="D86" s="578"/>
      <c r="E86" s="578"/>
      <c r="F86" s="578"/>
      <c r="G86" s="578"/>
      <c r="H86" s="578"/>
      <c r="I86" s="25">
        <f>SUM(I84:I85)</f>
        <v>0.64217800000000014</v>
      </c>
    </row>
    <row r="87" spans="1:9" ht="14" x14ac:dyDescent="0.25">
      <c r="A87" s="581" t="s">
        <v>102</v>
      </c>
      <c r="B87" s="581"/>
      <c r="C87" s="581"/>
      <c r="D87" s="581"/>
      <c r="E87" s="581"/>
      <c r="F87" s="581"/>
      <c r="G87" s="581"/>
      <c r="H87" s="581"/>
      <c r="I87" s="581"/>
    </row>
    <row r="88" spans="1:9" ht="14" x14ac:dyDescent="0.25">
      <c r="A88" s="111" t="s">
        <v>70</v>
      </c>
      <c r="B88" s="581" t="s">
        <v>101</v>
      </c>
      <c r="C88" s="581"/>
      <c r="D88" s="581"/>
      <c r="E88" s="581"/>
      <c r="F88" s="581"/>
      <c r="G88" s="581"/>
      <c r="H88" s="581"/>
      <c r="I88" s="111" t="s">
        <v>16</v>
      </c>
    </row>
    <row r="89" spans="1:9" ht="13" x14ac:dyDescent="0.25">
      <c r="A89" s="104" t="s">
        <v>15</v>
      </c>
      <c r="B89" s="577" t="s">
        <v>100</v>
      </c>
      <c r="C89" s="577"/>
      <c r="D89" s="577"/>
      <c r="E89" s="577"/>
      <c r="F89" s="577"/>
      <c r="G89" s="577"/>
      <c r="H89" s="577"/>
      <c r="I89" s="72">
        <f>I34*0.42%</f>
        <v>2.8330680000000004</v>
      </c>
    </row>
    <row r="90" spans="1:9" ht="13" x14ac:dyDescent="0.25">
      <c r="A90" s="104" t="s">
        <v>13</v>
      </c>
      <c r="B90" s="577" t="s">
        <v>99</v>
      </c>
      <c r="C90" s="577"/>
      <c r="D90" s="577"/>
      <c r="E90" s="577"/>
      <c r="F90" s="577"/>
      <c r="G90" s="577"/>
      <c r="H90" s="577"/>
      <c r="I90" s="25">
        <f>I34*0.03%</f>
        <v>0.20236200000000001</v>
      </c>
    </row>
    <row r="91" spans="1:9" ht="13" x14ac:dyDescent="0.25">
      <c r="A91" s="104" t="s">
        <v>98</v>
      </c>
      <c r="B91" s="577" t="s">
        <v>97</v>
      </c>
      <c r="C91" s="577"/>
      <c r="D91" s="577"/>
      <c r="E91" s="577"/>
      <c r="F91" s="577"/>
      <c r="G91" s="577"/>
      <c r="H91" s="577"/>
      <c r="I91" s="25">
        <f>ROUND((0.08*0.4*0.05)*I34,2)</f>
        <v>1.08</v>
      </c>
    </row>
    <row r="92" spans="1:9" ht="13" x14ac:dyDescent="0.25">
      <c r="A92" s="104" t="s">
        <v>96</v>
      </c>
      <c r="B92" s="553" t="s">
        <v>95</v>
      </c>
      <c r="C92" s="553"/>
      <c r="D92" s="553"/>
      <c r="E92" s="553"/>
      <c r="F92" s="553"/>
      <c r="G92" s="553"/>
      <c r="H92" s="553"/>
      <c r="I92" s="71">
        <f>ROUND((1*0.08*0.1*0.05)*I34,2)</f>
        <v>0.27</v>
      </c>
    </row>
    <row r="93" spans="1:9" ht="13" x14ac:dyDescent="0.25">
      <c r="A93" s="104" t="s">
        <v>35</v>
      </c>
      <c r="B93" s="553" t="s">
        <v>190</v>
      </c>
      <c r="C93" s="553"/>
      <c r="D93" s="553"/>
      <c r="E93" s="553"/>
      <c r="F93" s="553"/>
      <c r="G93" s="553"/>
      <c r="H93" s="553"/>
      <c r="I93" s="25">
        <f xml:space="preserve"> I34*1.94%</f>
        <v>13.086076000000002</v>
      </c>
    </row>
    <row r="94" spans="1:9" ht="13" x14ac:dyDescent="0.25">
      <c r="A94" s="104" t="s">
        <v>32</v>
      </c>
      <c r="B94" s="577" t="s">
        <v>93</v>
      </c>
      <c r="C94" s="577"/>
      <c r="D94" s="577"/>
      <c r="E94" s="577"/>
      <c r="F94" s="577"/>
      <c r="G94" s="577"/>
      <c r="H94" s="577"/>
      <c r="I94" s="25">
        <f>I93*36.8%</f>
        <v>4.8156759680000008</v>
      </c>
    </row>
    <row r="95" spans="1:9" ht="13" x14ac:dyDescent="0.25">
      <c r="A95" s="104" t="s">
        <v>92</v>
      </c>
      <c r="B95" s="577" t="s">
        <v>91</v>
      </c>
      <c r="C95" s="577"/>
      <c r="D95" s="577"/>
      <c r="E95" s="577"/>
      <c r="F95" s="577"/>
      <c r="G95" s="577"/>
      <c r="H95" s="577"/>
      <c r="I95" s="25">
        <f>ROUND(1*0.08*0.4*I34,2)</f>
        <v>21.59</v>
      </c>
    </row>
    <row r="96" spans="1:9" ht="13" x14ac:dyDescent="0.25">
      <c r="A96" s="104" t="s">
        <v>90</v>
      </c>
      <c r="B96" s="553" t="s">
        <v>89</v>
      </c>
      <c r="C96" s="553"/>
      <c r="D96" s="553"/>
      <c r="E96" s="553"/>
      <c r="F96" s="553"/>
      <c r="G96" s="553"/>
      <c r="H96" s="553"/>
      <c r="I96" s="25">
        <f>ROUND(1*0.08*0.1*I34,2)</f>
        <v>5.4</v>
      </c>
    </row>
    <row r="97" spans="1:9" ht="13" x14ac:dyDescent="0.25">
      <c r="A97" s="578" t="s">
        <v>47</v>
      </c>
      <c r="B97" s="578"/>
      <c r="C97" s="578"/>
      <c r="D97" s="578"/>
      <c r="E97" s="578"/>
      <c r="F97" s="578"/>
      <c r="G97" s="578"/>
      <c r="H97" s="578"/>
      <c r="I97" s="25">
        <f>SUM(I89:I96)</f>
        <v>49.277181968000001</v>
      </c>
    </row>
    <row r="98" spans="1:9" ht="14" x14ac:dyDescent="0.25">
      <c r="A98" s="554" t="s">
        <v>88</v>
      </c>
      <c r="B98" s="554"/>
      <c r="C98" s="554"/>
      <c r="D98" s="554"/>
      <c r="E98" s="554"/>
      <c r="F98" s="554"/>
      <c r="G98" s="554"/>
      <c r="H98" s="554"/>
      <c r="I98" s="554"/>
    </row>
    <row r="99" spans="1:9" ht="14" x14ac:dyDescent="0.3">
      <c r="A99" s="41" t="s">
        <v>68</v>
      </c>
      <c r="B99" s="581" t="s">
        <v>87</v>
      </c>
      <c r="C99" s="581"/>
      <c r="D99" s="581"/>
      <c r="E99" s="581"/>
      <c r="F99" s="581"/>
      <c r="G99" s="581"/>
      <c r="H99" s="581"/>
      <c r="I99" s="41" t="s">
        <v>16</v>
      </c>
    </row>
    <row r="100" spans="1:9" ht="13" x14ac:dyDescent="0.3">
      <c r="A100" s="102" t="s">
        <v>15</v>
      </c>
      <c r="B100" s="577" t="s">
        <v>86</v>
      </c>
      <c r="C100" s="577"/>
      <c r="D100" s="577"/>
      <c r="E100" s="577"/>
      <c r="F100" s="577"/>
      <c r="G100" s="577"/>
      <c r="H100" s="577"/>
      <c r="I100" s="25">
        <f>I34*8.33%</f>
        <v>56.189182000000002</v>
      </c>
    </row>
    <row r="101" spans="1:9" ht="13" x14ac:dyDescent="0.3">
      <c r="A101" s="102" t="s">
        <v>13</v>
      </c>
      <c r="B101" s="577" t="s">
        <v>191</v>
      </c>
      <c r="C101" s="577"/>
      <c r="D101" s="577"/>
      <c r="E101" s="577"/>
      <c r="F101" s="577"/>
      <c r="G101" s="577"/>
      <c r="H101" s="577"/>
      <c r="I101" s="40">
        <f>I34*1%</f>
        <v>6.745400000000001</v>
      </c>
    </row>
    <row r="102" spans="1:9" ht="13" x14ac:dyDescent="0.3">
      <c r="A102" s="102" t="s">
        <v>12</v>
      </c>
      <c r="B102" s="577" t="s">
        <v>180</v>
      </c>
      <c r="C102" s="577"/>
      <c r="D102" s="577"/>
      <c r="E102" s="577"/>
      <c r="F102" s="577"/>
      <c r="G102" s="577"/>
      <c r="H102" s="577"/>
      <c r="I102" s="40">
        <f>I34*0.02%</f>
        <v>0.13490800000000003</v>
      </c>
    </row>
    <row r="103" spans="1:9" ht="13" x14ac:dyDescent="0.3">
      <c r="A103" s="102" t="s">
        <v>35</v>
      </c>
      <c r="B103" s="577" t="s">
        <v>192</v>
      </c>
      <c r="C103" s="577"/>
      <c r="D103" s="577"/>
      <c r="E103" s="577"/>
      <c r="F103" s="577"/>
      <c r="G103" s="577"/>
      <c r="H103" s="577"/>
      <c r="I103" s="40">
        <f>I34*0.05%</f>
        <v>0.33727000000000007</v>
      </c>
    </row>
    <row r="104" spans="1:9" ht="13" x14ac:dyDescent="0.3">
      <c r="A104" s="102" t="s">
        <v>32</v>
      </c>
      <c r="B104" s="577" t="s">
        <v>193</v>
      </c>
      <c r="C104" s="577"/>
      <c r="D104" s="577"/>
      <c r="E104" s="577"/>
      <c r="F104" s="577"/>
      <c r="G104" s="577"/>
      <c r="H104" s="577"/>
      <c r="I104" s="37">
        <f>I34*0.28%</f>
        <v>1.8887120000000004</v>
      </c>
    </row>
    <row r="105" spans="1:9" ht="13" x14ac:dyDescent="0.3">
      <c r="A105" s="102" t="s">
        <v>81</v>
      </c>
      <c r="B105" s="577" t="s">
        <v>65</v>
      </c>
      <c r="C105" s="577"/>
      <c r="D105" s="577"/>
      <c r="E105" s="577"/>
      <c r="F105" s="577"/>
      <c r="G105" s="577"/>
      <c r="H105" s="577"/>
      <c r="I105" s="37"/>
    </row>
    <row r="106" spans="1:9" ht="13" x14ac:dyDescent="0.3">
      <c r="A106" s="578" t="s">
        <v>80</v>
      </c>
      <c r="B106" s="578"/>
      <c r="C106" s="578"/>
      <c r="D106" s="578"/>
      <c r="E106" s="578"/>
      <c r="F106" s="578"/>
      <c r="G106" s="578"/>
      <c r="H106" s="578"/>
      <c r="I106" s="37">
        <f>SUM(I100:I105)</f>
        <v>65.295472000000004</v>
      </c>
    </row>
    <row r="107" spans="1:9" ht="13" x14ac:dyDescent="0.3">
      <c r="A107" s="105" t="s">
        <v>79</v>
      </c>
      <c r="B107" s="577" t="s">
        <v>78</v>
      </c>
      <c r="C107" s="577"/>
      <c r="D107" s="577"/>
      <c r="E107" s="577"/>
      <c r="F107" s="577"/>
      <c r="G107" s="577"/>
      <c r="H107" s="577"/>
      <c r="I107" s="37">
        <f>ROUND(H70*I106,2)</f>
        <v>24.03</v>
      </c>
    </row>
    <row r="108" spans="1:9" ht="13" x14ac:dyDescent="0.25">
      <c r="A108" s="578" t="s">
        <v>47</v>
      </c>
      <c r="B108" s="578"/>
      <c r="C108" s="578"/>
      <c r="D108" s="578"/>
      <c r="E108" s="578"/>
      <c r="F108" s="578"/>
      <c r="G108" s="578"/>
      <c r="H108" s="578"/>
      <c r="I108" s="25">
        <f>SUM(I106:I107)</f>
        <v>89.325472000000005</v>
      </c>
    </row>
    <row r="109" spans="1:9" ht="14" x14ac:dyDescent="0.25">
      <c r="A109" s="581" t="s">
        <v>77</v>
      </c>
      <c r="B109" s="581"/>
      <c r="C109" s="581"/>
      <c r="D109" s="581"/>
      <c r="E109" s="581"/>
      <c r="F109" s="581"/>
      <c r="G109" s="581"/>
      <c r="H109" s="581"/>
      <c r="I109" s="581"/>
    </row>
    <row r="110" spans="1:9" ht="14" x14ac:dyDescent="0.25">
      <c r="A110" s="111">
        <v>4</v>
      </c>
      <c r="B110" s="554" t="s">
        <v>34</v>
      </c>
      <c r="C110" s="554"/>
      <c r="D110" s="554"/>
      <c r="E110" s="554"/>
      <c r="F110" s="554"/>
      <c r="G110" s="554"/>
      <c r="H110" s="554"/>
      <c r="I110" s="111" t="s">
        <v>16</v>
      </c>
    </row>
    <row r="111" spans="1:9" ht="13" x14ac:dyDescent="0.25">
      <c r="A111" s="104" t="s">
        <v>76</v>
      </c>
      <c r="B111" s="553" t="s">
        <v>75</v>
      </c>
      <c r="C111" s="553"/>
      <c r="D111" s="553"/>
      <c r="E111" s="553"/>
      <c r="F111" s="553"/>
      <c r="G111" s="553"/>
      <c r="H111" s="553"/>
      <c r="I111" s="25">
        <f>I70</f>
        <v>248.23071999999999</v>
      </c>
    </row>
    <row r="112" spans="1:9" ht="13" x14ac:dyDescent="0.25">
      <c r="A112" s="104" t="s">
        <v>74</v>
      </c>
      <c r="B112" s="553" t="s">
        <v>73</v>
      </c>
      <c r="C112" s="553"/>
      <c r="D112" s="553"/>
      <c r="E112" s="553"/>
      <c r="F112" s="553"/>
      <c r="G112" s="553"/>
      <c r="H112" s="553"/>
      <c r="I112" s="25">
        <f>I80</f>
        <v>102.521394</v>
      </c>
    </row>
    <row r="113" spans="1:9" ht="13" x14ac:dyDescent="0.25">
      <c r="A113" s="104" t="s">
        <v>72</v>
      </c>
      <c r="B113" s="553" t="s">
        <v>71</v>
      </c>
      <c r="C113" s="553"/>
      <c r="D113" s="553"/>
      <c r="E113" s="553"/>
      <c r="F113" s="553"/>
      <c r="G113" s="553"/>
      <c r="H113" s="553"/>
      <c r="I113" s="25">
        <f>I86</f>
        <v>0.64217800000000014</v>
      </c>
    </row>
    <row r="114" spans="1:9" ht="13" x14ac:dyDescent="0.25">
      <c r="A114" s="104" t="s">
        <v>70</v>
      </c>
      <c r="B114" s="553" t="s">
        <v>69</v>
      </c>
      <c r="C114" s="553"/>
      <c r="D114" s="553"/>
      <c r="E114" s="553"/>
      <c r="F114" s="553"/>
      <c r="G114" s="553"/>
      <c r="H114" s="553"/>
      <c r="I114" s="25">
        <f>I97</f>
        <v>49.277181968000001</v>
      </c>
    </row>
    <row r="115" spans="1:9" ht="13" x14ac:dyDescent="0.25">
      <c r="A115" s="104" t="s">
        <v>68</v>
      </c>
      <c r="B115" s="553" t="s">
        <v>67</v>
      </c>
      <c r="C115" s="553"/>
      <c r="D115" s="553"/>
      <c r="E115" s="553"/>
      <c r="F115" s="553"/>
      <c r="G115" s="553"/>
      <c r="H115" s="553"/>
      <c r="I115" s="25">
        <f>I108</f>
        <v>89.325472000000005</v>
      </c>
    </row>
    <row r="116" spans="1:9" ht="13" x14ac:dyDescent="0.25">
      <c r="A116" s="104" t="s">
        <v>66</v>
      </c>
      <c r="B116" s="553" t="s">
        <v>65</v>
      </c>
      <c r="C116" s="553"/>
      <c r="D116" s="553"/>
      <c r="E116" s="553"/>
      <c r="F116" s="553"/>
      <c r="G116" s="553"/>
      <c r="H116" s="553"/>
      <c r="I116" s="25">
        <v>0</v>
      </c>
    </row>
    <row r="117" spans="1:9" ht="13" x14ac:dyDescent="0.25">
      <c r="A117" s="578" t="s">
        <v>47</v>
      </c>
      <c r="B117" s="578"/>
      <c r="C117" s="578"/>
      <c r="D117" s="578"/>
      <c r="E117" s="578"/>
      <c r="F117" s="578"/>
      <c r="G117" s="578"/>
      <c r="H117" s="578"/>
      <c r="I117" s="25">
        <f>SUM(I111:I116)</f>
        <v>489.99694596799998</v>
      </c>
    </row>
    <row r="118" spans="1:9" ht="13" x14ac:dyDescent="0.25">
      <c r="A118" s="560" t="s">
        <v>64</v>
      </c>
      <c r="B118" s="560"/>
      <c r="C118" s="560"/>
      <c r="D118" s="560"/>
      <c r="E118" s="560"/>
      <c r="F118" s="560"/>
      <c r="G118" s="560"/>
      <c r="H118" s="560"/>
      <c r="I118" s="560"/>
    </row>
    <row r="119" spans="1:9" ht="14" x14ac:dyDescent="0.25">
      <c r="A119" s="111">
        <v>5</v>
      </c>
      <c r="B119" s="581" t="s">
        <v>63</v>
      </c>
      <c r="C119" s="581"/>
      <c r="D119" s="581"/>
      <c r="E119" s="581"/>
      <c r="F119" s="581"/>
      <c r="G119" s="581"/>
      <c r="H119" s="111" t="s">
        <v>62</v>
      </c>
      <c r="I119" s="34" t="s">
        <v>16</v>
      </c>
    </row>
    <row r="120" spans="1:9" ht="13" x14ac:dyDescent="0.25">
      <c r="A120" s="582" t="s">
        <v>61</v>
      </c>
      <c r="B120" s="582"/>
      <c r="C120" s="582"/>
      <c r="D120" s="582"/>
      <c r="E120" s="582"/>
      <c r="F120" s="582"/>
      <c r="G120" s="582"/>
      <c r="H120" s="33" t="s">
        <v>49</v>
      </c>
      <c r="I120" s="23">
        <f>SUM(I34+I46+I56+I117)</f>
        <v>1404.5369459680001</v>
      </c>
    </row>
    <row r="121" spans="1:9" ht="13" x14ac:dyDescent="0.25">
      <c r="A121" s="104" t="s">
        <v>15</v>
      </c>
      <c r="B121" s="577" t="s">
        <v>60</v>
      </c>
      <c r="C121" s="577"/>
      <c r="D121" s="577"/>
      <c r="E121" s="577"/>
      <c r="F121" s="577"/>
      <c r="G121" s="577"/>
      <c r="H121" s="32">
        <v>1.15E-2</v>
      </c>
      <c r="I121" s="25">
        <v>18.47</v>
      </c>
    </row>
    <row r="122" spans="1:9" ht="13" x14ac:dyDescent="0.25">
      <c r="A122" s="582" t="s">
        <v>59</v>
      </c>
      <c r="B122" s="582"/>
      <c r="C122" s="582"/>
      <c r="D122" s="582"/>
      <c r="E122" s="582"/>
      <c r="F122" s="582"/>
      <c r="G122" s="582"/>
      <c r="H122" s="31" t="s">
        <v>49</v>
      </c>
      <c r="I122" s="23">
        <f>SUM(I34+I46+I56+I117+I121)</f>
        <v>1423.0069459680001</v>
      </c>
    </row>
    <row r="123" spans="1:9" ht="13" x14ac:dyDescent="0.25">
      <c r="A123" s="104" t="s">
        <v>13</v>
      </c>
      <c r="B123" s="577" t="s">
        <v>58</v>
      </c>
      <c r="C123" s="577"/>
      <c r="D123" s="577"/>
      <c r="E123" s="577"/>
      <c r="F123" s="577"/>
      <c r="G123" s="577"/>
      <c r="H123" s="32">
        <v>3.1E-2</v>
      </c>
      <c r="I123" s="25">
        <v>50</v>
      </c>
    </row>
    <row r="124" spans="1:9" ht="13" x14ac:dyDescent="0.25">
      <c r="A124" s="582" t="s">
        <v>57</v>
      </c>
      <c r="B124" s="582"/>
      <c r="C124" s="582"/>
      <c r="D124" s="582"/>
      <c r="E124" s="582"/>
      <c r="F124" s="582"/>
      <c r="G124" s="582"/>
      <c r="H124" s="31" t="s">
        <v>49</v>
      </c>
      <c r="I124" s="23">
        <f>SUM(I34+I46+I56+I117+I121+I123)</f>
        <v>1473.0069459680001</v>
      </c>
    </row>
    <row r="125" spans="1:9" ht="13" x14ac:dyDescent="0.25">
      <c r="A125" s="104" t="s">
        <v>12</v>
      </c>
      <c r="B125" s="577" t="s">
        <v>56</v>
      </c>
      <c r="C125" s="577"/>
      <c r="D125" s="577"/>
      <c r="E125" s="577"/>
      <c r="F125" s="577"/>
      <c r="G125" s="577"/>
      <c r="H125" s="30" t="s">
        <v>49</v>
      </c>
      <c r="I125" s="28" t="s">
        <v>49</v>
      </c>
    </row>
    <row r="126" spans="1:9" ht="13" x14ac:dyDescent="0.25">
      <c r="A126" s="104"/>
      <c r="B126" s="577" t="s">
        <v>55</v>
      </c>
      <c r="C126" s="577"/>
      <c r="D126" s="577"/>
      <c r="E126" s="577"/>
      <c r="F126" s="577"/>
      <c r="G126" s="577"/>
      <c r="H126" s="30" t="s">
        <v>49</v>
      </c>
      <c r="I126" s="28" t="s">
        <v>49</v>
      </c>
    </row>
    <row r="127" spans="1:9" ht="13" x14ac:dyDescent="0.25">
      <c r="A127" s="104"/>
      <c r="B127" s="583" t="s">
        <v>54</v>
      </c>
      <c r="C127" s="583"/>
      <c r="D127" s="583"/>
      <c r="E127" s="583"/>
      <c r="F127" s="583"/>
      <c r="G127" s="583"/>
      <c r="H127" s="26">
        <v>0.03</v>
      </c>
      <c r="I127" s="25">
        <v>48.38</v>
      </c>
    </row>
    <row r="128" spans="1:9" ht="13" x14ac:dyDescent="0.25">
      <c r="A128" s="104"/>
      <c r="B128" s="583" t="s">
        <v>53</v>
      </c>
      <c r="C128" s="583"/>
      <c r="D128" s="583"/>
      <c r="E128" s="583"/>
      <c r="F128" s="583"/>
      <c r="G128" s="583"/>
      <c r="H128" s="26">
        <v>6.4999999999999997E-3</v>
      </c>
      <c r="I128" s="25">
        <v>10.48</v>
      </c>
    </row>
    <row r="129" spans="1:9" ht="13" x14ac:dyDescent="0.25">
      <c r="A129" s="104"/>
      <c r="B129" s="582" t="s">
        <v>52</v>
      </c>
      <c r="C129" s="582"/>
      <c r="D129" s="582"/>
      <c r="E129" s="582"/>
      <c r="F129" s="582"/>
      <c r="G129" s="582"/>
      <c r="H129" s="29" t="s">
        <v>49</v>
      </c>
      <c r="I129" s="28" t="s">
        <v>49</v>
      </c>
    </row>
    <row r="130" spans="1:9" ht="13" x14ac:dyDescent="0.25">
      <c r="A130" s="104"/>
      <c r="B130" s="584" t="s">
        <v>51</v>
      </c>
      <c r="C130" s="584"/>
      <c r="D130" s="584"/>
      <c r="E130" s="584"/>
      <c r="F130" s="584"/>
      <c r="G130" s="584"/>
      <c r="H130" s="29" t="s">
        <v>49</v>
      </c>
      <c r="I130" s="28" t="s">
        <v>49</v>
      </c>
    </row>
    <row r="131" spans="1:9" ht="13" x14ac:dyDescent="0.25">
      <c r="A131" s="104"/>
      <c r="B131" s="573" t="s">
        <v>50</v>
      </c>
      <c r="C131" s="573"/>
      <c r="D131" s="573"/>
      <c r="E131" s="573"/>
      <c r="F131" s="573"/>
      <c r="G131" s="573"/>
      <c r="H131" s="29" t="s">
        <v>49</v>
      </c>
      <c r="I131" s="28" t="s">
        <v>49</v>
      </c>
    </row>
    <row r="132" spans="1:9" ht="13" x14ac:dyDescent="0.25">
      <c r="A132" s="104"/>
      <c r="B132" s="583" t="s">
        <v>179</v>
      </c>
      <c r="C132" s="583"/>
      <c r="D132" s="583"/>
      <c r="E132" s="583"/>
      <c r="F132" s="583"/>
      <c r="G132" s="583"/>
      <c r="H132" s="26">
        <v>0.05</v>
      </c>
      <c r="I132" s="25">
        <v>80.63</v>
      </c>
    </row>
    <row r="133" spans="1:9" ht="13" x14ac:dyDescent="0.25">
      <c r="A133" s="578" t="s">
        <v>47</v>
      </c>
      <c r="B133" s="578"/>
      <c r="C133" s="578"/>
      <c r="D133" s="578"/>
      <c r="E133" s="578"/>
      <c r="F133" s="578"/>
      <c r="G133" s="578"/>
      <c r="H133" s="578"/>
      <c r="I133" s="25">
        <f>I121+I123+I127+I128+I132</f>
        <v>207.95999999999998</v>
      </c>
    </row>
    <row r="134" spans="1:9" ht="13" x14ac:dyDescent="0.25">
      <c r="A134" s="578"/>
      <c r="B134" s="578"/>
      <c r="C134" s="578"/>
      <c r="D134" s="578"/>
      <c r="E134" s="578"/>
      <c r="F134" s="578"/>
      <c r="G134" s="578"/>
      <c r="H134" s="578"/>
      <c r="I134" s="578"/>
    </row>
    <row r="135" spans="1:9" ht="13" x14ac:dyDescent="0.25">
      <c r="A135" s="589" t="s">
        <v>46</v>
      </c>
      <c r="B135" s="589"/>
      <c r="C135" s="589"/>
      <c r="D135" s="589"/>
      <c r="E135" s="589"/>
      <c r="F135" s="589"/>
      <c r="G135" s="589"/>
      <c r="H135" s="24">
        <f>SUM(H127:H132)</f>
        <v>8.6499999999999994E-2</v>
      </c>
      <c r="I135" s="23">
        <f>SUM(I127:I132)</f>
        <v>139.49</v>
      </c>
    </row>
    <row r="136" spans="1:9" x14ac:dyDescent="0.25">
      <c r="A136" s="590" t="s">
        <v>45</v>
      </c>
      <c r="B136" s="590"/>
      <c r="C136" s="591" t="s">
        <v>44</v>
      </c>
      <c r="D136" s="591"/>
      <c r="E136" s="591"/>
      <c r="F136" s="591"/>
      <c r="G136" s="591"/>
      <c r="H136" s="591"/>
      <c r="I136" s="591"/>
    </row>
    <row r="137" spans="1:9" x14ac:dyDescent="0.25">
      <c r="A137" s="590"/>
      <c r="B137" s="590"/>
      <c r="C137" s="592" t="s">
        <v>43</v>
      </c>
      <c r="D137" s="592"/>
      <c r="E137" s="592"/>
      <c r="F137" s="592"/>
      <c r="G137" s="592"/>
      <c r="H137" s="592"/>
      <c r="I137" s="592"/>
    </row>
    <row r="138" spans="1:9" x14ac:dyDescent="0.25">
      <c r="A138" s="590"/>
      <c r="B138" s="590"/>
      <c r="C138" s="593" t="s">
        <v>42</v>
      </c>
      <c r="D138" s="593"/>
      <c r="E138" s="593"/>
      <c r="F138" s="593"/>
      <c r="G138" s="593"/>
      <c r="H138" s="593"/>
      <c r="I138" s="593"/>
    </row>
    <row r="139" spans="1:9" x14ac:dyDescent="0.25">
      <c r="A139" s="585"/>
      <c r="B139" s="585"/>
      <c r="C139" s="585"/>
      <c r="D139" s="585"/>
      <c r="E139" s="585"/>
      <c r="F139" s="585"/>
      <c r="G139" s="585"/>
      <c r="H139" s="585"/>
      <c r="I139" s="585"/>
    </row>
    <row r="140" spans="1:9" ht="13" x14ac:dyDescent="0.25">
      <c r="A140" s="553" t="s">
        <v>41</v>
      </c>
      <c r="B140" s="553"/>
      <c r="C140" s="553"/>
      <c r="D140" s="553"/>
      <c r="E140" s="553"/>
      <c r="F140" s="553"/>
      <c r="G140" s="553"/>
      <c r="H140" s="553"/>
      <c r="I140" s="553"/>
    </row>
    <row r="141" spans="1:9" ht="13" x14ac:dyDescent="0.25">
      <c r="A141" s="578"/>
      <c r="B141" s="578"/>
      <c r="C141" s="578"/>
      <c r="D141" s="578"/>
      <c r="E141" s="578"/>
      <c r="F141" s="578"/>
      <c r="G141" s="578"/>
      <c r="H141" s="578"/>
      <c r="I141" s="578"/>
    </row>
    <row r="142" spans="1:9" ht="15.5" x14ac:dyDescent="0.25">
      <c r="A142" s="586" t="s">
        <v>40</v>
      </c>
      <c r="B142" s="586"/>
      <c r="C142" s="586"/>
      <c r="D142" s="586"/>
      <c r="E142" s="586"/>
      <c r="F142" s="586"/>
      <c r="G142" s="586"/>
      <c r="H142" s="586"/>
      <c r="I142" s="586"/>
    </row>
    <row r="143" spans="1:9" ht="14" x14ac:dyDescent="0.25">
      <c r="A143" s="587" t="s">
        <v>39</v>
      </c>
      <c r="B143" s="587"/>
      <c r="C143" s="587"/>
      <c r="D143" s="587"/>
      <c r="E143" s="587"/>
      <c r="F143" s="587"/>
      <c r="G143" s="587"/>
      <c r="H143" s="587"/>
      <c r="I143" s="103" t="s">
        <v>16</v>
      </c>
    </row>
    <row r="144" spans="1:9" ht="13" x14ac:dyDescent="0.25">
      <c r="A144" s="107" t="s">
        <v>15</v>
      </c>
      <c r="B144" s="588" t="s">
        <v>38</v>
      </c>
      <c r="C144" s="588"/>
      <c r="D144" s="588"/>
      <c r="E144" s="588"/>
      <c r="F144" s="588"/>
      <c r="G144" s="588"/>
      <c r="H144" s="588"/>
      <c r="I144" s="20">
        <f>I34</f>
        <v>674.54000000000008</v>
      </c>
    </row>
    <row r="145" spans="1:9" ht="13" x14ac:dyDescent="0.25">
      <c r="A145" s="107" t="s">
        <v>13</v>
      </c>
      <c r="B145" s="588" t="s">
        <v>37</v>
      </c>
      <c r="C145" s="588"/>
      <c r="D145" s="588"/>
      <c r="E145" s="588"/>
      <c r="F145" s="588"/>
      <c r="G145" s="588"/>
      <c r="H145" s="588"/>
      <c r="I145" s="20">
        <f>I46</f>
        <v>220</v>
      </c>
    </row>
    <row r="146" spans="1:9" ht="13" x14ac:dyDescent="0.25">
      <c r="A146" s="107" t="s">
        <v>12</v>
      </c>
      <c r="B146" s="588" t="s">
        <v>36</v>
      </c>
      <c r="C146" s="588"/>
      <c r="D146" s="588"/>
      <c r="E146" s="588"/>
      <c r="F146" s="588"/>
      <c r="G146" s="588"/>
      <c r="H146" s="588"/>
      <c r="I146" s="20">
        <f>I56</f>
        <v>20</v>
      </c>
    </row>
    <row r="147" spans="1:9" ht="13" x14ac:dyDescent="0.25">
      <c r="A147" s="107" t="s">
        <v>35</v>
      </c>
      <c r="B147" s="588" t="s">
        <v>34</v>
      </c>
      <c r="C147" s="588"/>
      <c r="D147" s="588"/>
      <c r="E147" s="588"/>
      <c r="F147" s="588"/>
      <c r="G147" s="588"/>
      <c r="H147" s="588"/>
      <c r="I147" s="20">
        <f>I117</f>
        <v>489.99694596799998</v>
      </c>
    </row>
    <row r="148" spans="1:9" ht="13" x14ac:dyDescent="0.25">
      <c r="A148" s="598" t="s">
        <v>33</v>
      </c>
      <c r="B148" s="598"/>
      <c r="C148" s="598"/>
      <c r="D148" s="598"/>
      <c r="E148" s="598"/>
      <c r="F148" s="598"/>
      <c r="G148" s="598"/>
      <c r="H148" s="598"/>
      <c r="I148" s="20">
        <f>SUM(I144:I147)</f>
        <v>1404.5369459680001</v>
      </c>
    </row>
    <row r="149" spans="1:9" ht="13" x14ac:dyDescent="0.25">
      <c r="A149" s="21" t="s">
        <v>32</v>
      </c>
      <c r="B149" s="588" t="s">
        <v>31</v>
      </c>
      <c r="C149" s="588"/>
      <c r="D149" s="588"/>
      <c r="E149" s="588"/>
      <c r="F149" s="588"/>
      <c r="G149" s="588"/>
      <c r="H149" s="588"/>
      <c r="I149" s="20">
        <v>207.96</v>
      </c>
    </row>
    <row r="150" spans="1:9" ht="13" x14ac:dyDescent="0.25">
      <c r="A150" s="598" t="s">
        <v>30</v>
      </c>
      <c r="B150" s="598"/>
      <c r="C150" s="598"/>
      <c r="D150" s="598"/>
      <c r="E150" s="598"/>
      <c r="F150" s="598"/>
      <c r="G150" s="598"/>
      <c r="H150" s="598"/>
      <c r="I150" s="20">
        <v>1612.5</v>
      </c>
    </row>
    <row r="151" spans="1:9" ht="14.5" x14ac:dyDescent="0.25">
      <c r="A151" s="594" t="s">
        <v>29</v>
      </c>
      <c r="B151" s="594"/>
      <c r="C151" s="594"/>
      <c r="D151" s="594"/>
      <c r="E151" s="594"/>
      <c r="F151" s="594"/>
      <c r="G151" s="594"/>
      <c r="H151" s="594"/>
      <c r="I151" s="594"/>
    </row>
    <row r="152" spans="1:9" ht="15.5" x14ac:dyDescent="0.25">
      <c r="A152" s="586" t="s">
        <v>28</v>
      </c>
      <c r="B152" s="586"/>
      <c r="C152" s="586"/>
      <c r="D152" s="586"/>
      <c r="E152" s="586"/>
      <c r="F152" s="586"/>
      <c r="G152" s="586"/>
      <c r="H152" s="586"/>
      <c r="I152" s="586"/>
    </row>
    <row r="153" spans="1:9" ht="69" x14ac:dyDescent="0.25">
      <c r="A153" s="595" t="s">
        <v>27</v>
      </c>
      <c r="B153" s="595"/>
      <c r="C153" s="580" t="s">
        <v>26</v>
      </c>
      <c r="D153" s="580"/>
      <c r="E153" s="19" t="s">
        <v>25</v>
      </c>
      <c r="F153" s="580" t="s">
        <v>24</v>
      </c>
      <c r="G153" s="580"/>
      <c r="H153" s="103" t="s">
        <v>23</v>
      </c>
      <c r="I153" s="103" t="s">
        <v>22</v>
      </c>
    </row>
    <row r="154" spans="1:9" x14ac:dyDescent="0.25">
      <c r="A154" s="621" t="s">
        <v>197</v>
      </c>
      <c r="B154" s="596"/>
      <c r="C154" s="619">
        <v>1612.5</v>
      </c>
      <c r="D154" s="597"/>
      <c r="E154" s="18">
        <v>2</v>
      </c>
      <c r="F154" s="619">
        <v>1612.5</v>
      </c>
      <c r="G154" s="597"/>
      <c r="H154" s="16">
        <v>1</v>
      </c>
      <c r="I154" s="108">
        <v>3225</v>
      </c>
    </row>
    <row r="155" spans="1:9" ht="13" x14ac:dyDescent="0.25">
      <c r="A155" s="603" t="s">
        <v>20</v>
      </c>
      <c r="B155" s="603"/>
      <c r="C155" s="603"/>
      <c r="D155" s="603"/>
      <c r="E155" s="603"/>
      <c r="F155" s="603"/>
      <c r="G155" s="603"/>
      <c r="H155" s="603"/>
      <c r="I155" s="108">
        <v>3225</v>
      </c>
    </row>
    <row r="156" spans="1:9" ht="15.5" x14ac:dyDescent="0.25">
      <c r="A156" s="586" t="s">
        <v>19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15.5" x14ac:dyDescent="0.25">
      <c r="A157" s="586" t="s">
        <v>18</v>
      </c>
      <c r="B157" s="586"/>
      <c r="C157" s="586"/>
      <c r="D157" s="586"/>
      <c r="E157" s="586"/>
      <c r="F157" s="586"/>
      <c r="G157" s="586"/>
      <c r="H157" s="586"/>
      <c r="I157" s="586"/>
    </row>
    <row r="158" spans="1:9" ht="13" x14ac:dyDescent="0.25">
      <c r="A158" s="580" t="s">
        <v>17</v>
      </c>
      <c r="B158" s="580"/>
      <c r="C158" s="580"/>
      <c r="D158" s="580"/>
      <c r="E158" s="580"/>
      <c r="F158" s="580"/>
      <c r="G158" s="580"/>
      <c r="H158" s="580"/>
      <c r="I158" s="103" t="s">
        <v>16</v>
      </c>
    </row>
    <row r="159" spans="1:9" x14ac:dyDescent="0.25">
      <c r="A159" s="106" t="s">
        <v>15</v>
      </c>
      <c r="B159" s="583" t="s">
        <v>14</v>
      </c>
      <c r="C159" s="583"/>
      <c r="D159" s="583"/>
      <c r="E159" s="583"/>
      <c r="F159" s="583"/>
      <c r="G159" s="583"/>
      <c r="H159" s="583"/>
      <c r="I159" s="16">
        <v>20</v>
      </c>
    </row>
    <row r="160" spans="1:9" x14ac:dyDescent="0.25">
      <c r="A160" s="106" t="s">
        <v>13</v>
      </c>
      <c r="B160" s="583" t="s">
        <v>9</v>
      </c>
      <c r="C160" s="583"/>
      <c r="D160" s="583"/>
      <c r="E160" s="583"/>
      <c r="F160" s="583"/>
      <c r="G160" s="583"/>
      <c r="H160" s="583"/>
      <c r="I160" s="108">
        <v>3225</v>
      </c>
    </row>
    <row r="161" spans="1:9" x14ac:dyDescent="0.25">
      <c r="A161" s="106" t="s">
        <v>12</v>
      </c>
      <c r="B161" s="583" t="s">
        <v>11</v>
      </c>
      <c r="C161" s="583"/>
      <c r="D161" s="583"/>
      <c r="E161" s="583"/>
      <c r="F161" s="583"/>
      <c r="G161" s="583"/>
      <c r="H161" s="583"/>
      <c r="I161" s="108">
        <v>64500</v>
      </c>
    </row>
    <row r="162" spans="1:9" x14ac:dyDescent="0.25">
      <c r="A162" s="599"/>
      <c r="B162" s="599"/>
      <c r="C162" s="599"/>
      <c r="D162" s="599"/>
      <c r="E162" s="599"/>
      <c r="F162" s="599"/>
      <c r="G162" s="599"/>
      <c r="H162" s="599"/>
      <c r="I162" s="599"/>
    </row>
    <row r="163" spans="1:9" x14ac:dyDescent="0.25">
      <c r="A163" s="596" t="s">
        <v>10</v>
      </c>
      <c r="B163" s="596"/>
      <c r="C163" s="596"/>
      <c r="D163" s="596"/>
      <c r="E163" s="596"/>
      <c r="F163" s="596"/>
      <c r="G163" s="596"/>
      <c r="H163" s="596"/>
      <c r="I163" s="596"/>
    </row>
    <row r="164" spans="1:9" ht="13" x14ac:dyDescent="0.3">
      <c r="A164" s="13"/>
      <c r="B164" s="13"/>
      <c r="C164" s="13"/>
      <c r="D164" s="13"/>
      <c r="E164" s="13"/>
      <c r="F164" s="13"/>
      <c r="G164" s="13"/>
      <c r="H164" s="12"/>
      <c r="I164" s="12"/>
    </row>
    <row r="165" spans="1:9" ht="13" x14ac:dyDescent="0.3">
      <c r="A165" s="600"/>
      <c r="B165" s="600"/>
      <c r="C165" s="600"/>
      <c r="D165" s="600"/>
      <c r="E165" s="600"/>
      <c r="F165" s="600"/>
      <c r="G165" s="600"/>
      <c r="H165" s="600"/>
      <c r="I165" s="600"/>
    </row>
    <row r="166" spans="1:9" ht="18" x14ac:dyDescent="0.25">
      <c r="A166" s="601" t="s">
        <v>9</v>
      </c>
      <c r="B166" s="601"/>
      <c r="C166" s="601"/>
      <c r="D166" s="601"/>
      <c r="E166" s="601"/>
      <c r="F166" s="601"/>
      <c r="G166" s="602">
        <v>3225</v>
      </c>
      <c r="H166" s="602"/>
      <c r="I166" s="602"/>
    </row>
    <row r="167" spans="1:9" ht="18" x14ac:dyDescent="0.4">
      <c r="A167" s="607"/>
      <c r="B167" s="607"/>
      <c r="C167" s="607"/>
      <c r="D167" s="607"/>
      <c r="E167" s="607"/>
      <c r="F167" s="607"/>
      <c r="G167" s="607"/>
      <c r="H167" s="607"/>
      <c r="I167" s="607"/>
    </row>
    <row r="168" spans="1:9" ht="18" x14ac:dyDescent="0.25">
      <c r="A168" s="601" t="s">
        <v>8</v>
      </c>
      <c r="B168" s="601"/>
      <c r="C168" s="601"/>
      <c r="D168" s="601"/>
      <c r="E168" s="601"/>
      <c r="F168" s="601"/>
      <c r="G168" s="608">
        <f>H13</f>
        <v>20</v>
      </c>
      <c r="H168" s="608"/>
      <c r="I168" s="608"/>
    </row>
    <row r="169" spans="1:9" ht="18" x14ac:dyDescent="0.25">
      <c r="A169" s="609"/>
      <c r="B169" s="609"/>
      <c r="C169" s="609"/>
      <c r="D169" s="609"/>
      <c r="E169" s="609"/>
      <c r="F169" s="609"/>
      <c r="G169" s="609"/>
      <c r="H169" s="609"/>
      <c r="I169" s="609"/>
    </row>
    <row r="170" spans="1:9" ht="18" x14ac:dyDescent="0.25">
      <c r="A170" s="610" t="s">
        <v>7</v>
      </c>
      <c r="B170" s="610"/>
      <c r="C170" s="610"/>
      <c r="D170" s="610"/>
      <c r="E170" s="610"/>
      <c r="F170" s="610"/>
      <c r="G170" s="611">
        <v>64500</v>
      </c>
      <c r="H170" s="611"/>
      <c r="I170" s="611"/>
    </row>
    <row r="171" spans="1:9" ht="13" x14ac:dyDescent="0.25">
      <c r="A171" s="570"/>
      <c r="B171" s="570"/>
      <c r="C171" s="570"/>
      <c r="D171" s="570"/>
      <c r="E171" s="570"/>
      <c r="F171" s="570"/>
      <c r="G171" s="570"/>
      <c r="H171" s="570"/>
      <c r="I171" s="570"/>
    </row>
    <row r="172" spans="1:9" ht="13" x14ac:dyDescent="0.25">
      <c r="A172" s="604" t="s">
        <v>207</v>
      </c>
      <c r="B172" s="604"/>
      <c r="C172" s="604"/>
      <c r="D172" s="604"/>
      <c r="E172" s="604"/>
      <c r="F172" s="604"/>
      <c r="G172" s="604"/>
      <c r="H172" s="604"/>
      <c r="I172" s="604"/>
    </row>
    <row r="173" spans="1:9" x14ac:dyDescent="0.25">
      <c r="A173" s="560" t="s">
        <v>5</v>
      </c>
      <c r="B173" s="560"/>
      <c r="C173" s="560"/>
      <c r="D173" s="560"/>
      <c r="E173" s="560"/>
      <c r="F173" s="560"/>
      <c r="G173" s="560"/>
      <c r="H173" s="580" t="s">
        <v>4</v>
      </c>
      <c r="I173" s="580"/>
    </row>
    <row r="174" spans="1:9" x14ac:dyDescent="0.25">
      <c r="A174" s="560"/>
      <c r="B174" s="560"/>
      <c r="C174" s="560"/>
      <c r="D174" s="560"/>
      <c r="E174" s="560"/>
      <c r="F174" s="560"/>
      <c r="G174" s="560"/>
      <c r="H174" s="580"/>
      <c r="I174" s="580"/>
    </row>
    <row r="175" spans="1:9" x14ac:dyDescent="0.25">
      <c r="A175" s="620" t="s">
        <v>211</v>
      </c>
      <c r="B175" s="605"/>
      <c r="C175" s="605"/>
      <c r="D175" s="605"/>
      <c r="E175" s="605"/>
      <c r="F175" s="605"/>
      <c r="G175" s="605"/>
      <c r="H175" s="606">
        <v>2</v>
      </c>
      <c r="I175" s="606"/>
    </row>
    <row r="176" spans="1:9" x14ac:dyDescent="0.25">
      <c r="A176" s="616"/>
      <c r="B176" s="616"/>
      <c r="C176" s="616"/>
      <c r="D176" s="616"/>
      <c r="E176" s="616"/>
      <c r="F176" s="616"/>
      <c r="G176" s="616"/>
      <c r="H176" s="616"/>
      <c r="I176" s="616"/>
    </row>
    <row r="177" spans="1:9" x14ac:dyDescent="0.25">
      <c r="A177" s="616"/>
      <c r="B177" s="616"/>
      <c r="C177" s="616"/>
      <c r="D177" s="616"/>
      <c r="E177" s="616"/>
      <c r="F177" s="616"/>
      <c r="G177" s="616"/>
      <c r="H177" s="616"/>
      <c r="I177" s="616"/>
    </row>
    <row r="178" spans="1:9" ht="13" x14ac:dyDescent="0.25">
      <c r="A178" s="617" t="s">
        <v>206</v>
      </c>
      <c r="B178" s="617"/>
      <c r="C178" s="617"/>
      <c r="D178" s="617"/>
      <c r="E178" s="617"/>
      <c r="F178" s="617"/>
      <c r="G178" s="617"/>
      <c r="H178" s="617"/>
      <c r="I178" s="617"/>
    </row>
    <row r="179" spans="1:9" ht="13" x14ac:dyDescent="0.25">
      <c r="A179" s="580" t="s">
        <v>1</v>
      </c>
      <c r="B179" s="580"/>
      <c r="C179" s="580"/>
      <c r="D179" s="580"/>
      <c r="E179" s="580"/>
      <c r="F179" s="580"/>
      <c r="G179" s="580"/>
      <c r="H179" s="580" t="s">
        <v>0</v>
      </c>
      <c r="I179" s="580"/>
    </row>
    <row r="180" spans="1:9" ht="14" x14ac:dyDescent="0.3">
      <c r="A180" s="618"/>
      <c r="B180" s="618"/>
      <c r="C180" s="618"/>
      <c r="D180" s="618"/>
      <c r="E180" s="618"/>
      <c r="F180" s="618"/>
      <c r="G180" s="618"/>
      <c r="H180" s="580"/>
      <c r="I180" s="580"/>
    </row>
  </sheetData>
  <mergeCells count="194">
    <mergeCell ref="A176:I177"/>
    <mergeCell ref="A178:I178"/>
    <mergeCell ref="A179:G179"/>
    <mergeCell ref="H179:I179"/>
    <mergeCell ref="A180:G180"/>
    <mergeCell ref="H180:I180"/>
    <mergeCell ref="A171:I171"/>
    <mergeCell ref="A172:I172"/>
    <mergeCell ref="A173:G174"/>
    <mergeCell ref="H173:I174"/>
    <mergeCell ref="A175:G175"/>
    <mergeCell ref="H175:I175"/>
    <mergeCell ref="A167:I167"/>
    <mergeCell ref="A168:F168"/>
    <mergeCell ref="G168:I168"/>
    <mergeCell ref="A169:I169"/>
    <mergeCell ref="A170:F170"/>
    <mergeCell ref="G170:I170"/>
    <mergeCell ref="B161:H161"/>
    <mergeCell ref="A162:I162"/>
    <mergeCell ref="A163:I163"/>
    <mergeCell ref="A165:I165"/>
    <mergeCell ref="A166:F166"/>
    <mergeCell ref="G166:I166"/>
    <mergeCell ref="A155:H155"/>
    <mergeCell ref="A156:I156"/>
    <mergeCell ref="A157:I157"/>
    <mergeCell ref="A158:H158"/>
    <mergeCell ref="B159:H159"/>
    <mergeCell ref="B160:H160"/>
    <mergeCell ref="A152:I152"/>
    <mergeCell ref="A153:B153"/>
    <mergeCell ref="C153:D153"/>
    <mergeCell ref="F153:G153"/>
    <mergeCell ref="A154:B154"/>
    <mergeCell ref="C154:D154"/>
    <mergeCell ref="F154:G154"/>
    <mergeCell ref="B146:H146"/>
    <mergeCell ref="B147:H147"/>
    <mergeCell ref="A148:H148"/>
    <mergeCell ref="B149:H149"/>
    <mergeCell ref="A150:H150"/>
    <mergeCell ref="A151:I151"/>
    <mergeCell ref="A140:I140"/>
    <mergeCell ref="A141:I141"/>
    <mergeCell ref="A142:I142"/>
    <mergeCell ref="A143:H143"/>
    <mergeCell ref="B144:H144"/>
    <mergeCell ref="B145:H145"/>
    <mergeCell ref="A135:G135"/>
    <mergeCell ref="A136:B138"/>
    <mergeCell ref="C136:I136"/>
    <mergeCell ref="C137:I137"/>
    <mergeCell ref="C138:I138"/>
    <mergeCell ref="A139:I139"/>
    <mergeCell ref="B129:G129"/>
    <mergeCell ref="B130:G130"/>
    <mergeCell ref="B131:G131"/>
    <mergeCell ref="B132:G132"/>
    <mergeCell ref="A133:H133"/>
    <mergeCell ref="A134:I134"/>
    <mergeCell ref="B123:G123"/>
    <mergeCell ref="A124:G124"/>
    <mergeCell ref="B125:G125"/>
    <mergeCell ref="B126:G126"/>
    <mergeCell ref="B127:G127"/>
    <mergeCell ref="B128:G128"/>
    <mergeCell ref="A117:H117"/>
    <mergeCell ref="A118:I118"/>
    <mergeCell ref="B119:G119"/>
    <mergeCell ref="A120:G120"/>
    <mergeCell ref="B121:G121"/>
    <mergeCell ref="A122:G122"/>
    <mergeCell ref="B111:H111"/>
    <mergeCell ref="B112:H112"/>
    <mergeCell ref="B113:H113"/>
    <mergeCell ref="B114:H114"/>
    <mergeCell ref="B115:H115"/>
    <mergeCell ref="B116:H116"/>
    <mergeCell ref="B105:H105"/>
    <mergeCell ref="A106:H106"/>
    <mergeCell ref="B107:H107"/>
    <mergeCell ref="A108:H108"/>
    <mergeCell ref="A109:I109"/>
    <mergeCell ref="B110:H110"/>
    <mergeCell ref="B99:H99"/>
    <mergeCell ref="B100:H100"/>
    <mergeCell ref="B101:H101"/>
    <mergeCell ref="B102:H102"/>
    <mergeCell ref="B103:H103"/>
    <mergeCell ref="B104:H104"/>
    <mergeCell ref="B93:H93"/>
    <mergeCell ref="B94:H94"/>
    <mergeCell ref="B95:H95"/>
    <mergeCell ref="B96:H96"/>
    <mergeCell ref="A97:H97"/>
    <mergeCell ref="A98:I98"/>
    <mergeCell ref="A87:I87"/>
    <mergeCell ref="B88:H88"/>
    <mergeCell ref="B89:H89"/>
    <mergeCell ref="B90:H90"/>
    <mergeCell ref="B91:H91"/>
    <mergeCell ref="B92:H92"/>
    <mergeCell ref="A81:I81"/>
    <mergeCell ref="A82:I82"/>
    <mergeCell ref="B83:H83"/>
    <mergeCell ref="B84:H84"/>
    <mergeCell ref="B85:H85"/>
    <mergeCell ref="A86:H86"/>
    <mergeCell ref="B75:H75"/>
    <mergeCell ref="B76:H76"/>
    <mergeCell ref="B77:H77"/>
    <mergeCell ref="A78:H78"/>
    <mergeCell ref="B79:H79"/>
    <mergeCell ref="A80:H80"/>
    <mergeCell ref="B68:G68"/>
    <mergeCell ref="B69:G69"/>
    <mergeCell ref="A70:G70"/>
    <mergeCell ref="A72:I72"/>
    <mergeCell ref="A73:I73"/>
    <mergeCell ref="A74:I74"/>
    <mergeCell ref="B62:G62"/>
    <mergeCell ref="B63:G63"/>
    <mergeCell ref="B64:G64"/>
    <mergeCell ref="B65:G65"/>
    <mergeCell ref="B66:G66"/>
    <mergeCell ref="B67:G67"/>
    <mergeCell ref="B55:H55"/>
    <mergeCell ref="A56:H56"/>
    <mergeCell ref="A57:I57"/>
    <mergeCell ref="A58:I58"/>
    <mergeCell ref="A60:I60"/>
    <mergeCell ref="B61:G61"/>
    <mergeCell ref="A49:I49"/>
    <mergeCell ref="A50:I50"/>
    <mergeCell ref="B51:H51"/>
    <mergeCell ref="B52:H52"/>
    <mergeCell ref="B53:H53"/>
    <mergeCell ref="B54:H54"/>
    <mergeCell ref="B43:H43"/>
    <mergeCell ref="B44:H44"/>
    <mergeCell ref="B45:H45"/>
    <mergeCell ref="B46:H46"/>
    <mergeCell ref="A47:I47"/>
    <mergeCell ref="A48:I48"/>
    <mergeCell ref="B37:H37"/>
    <mergeCell ref="B38:G38"/>
    <mergeCell ref="B39:G39"/>
    <mergeCell ref="B40:H40"/>
    <mergeCell ref="B41:G41"/>
    <mergeCell ref="B42:H42"/>
    <mergeCell ref="B31:H31"/>
    <mergeCell ref="B32:H32"/>
    <mergeCell ref="B33:H33"/>
    <mergeCell ref="A34:H34"/>
    <mergeCell ref="A35:I35"/>
    <mergeCell ref="B36:H36"/>
    <mergeCell ref="B25:G25"/>
    <mergeCell ref="B26:H26"/>
    <mergeCell ref="B27:G27"/>
    <mergeCell ref="B28:G28"/>
    <mergeCell ref="B29:H29"/>
    <mergeCell ref="B30:H30"/>
    <mergeCell ref="B20:G20"/>
    <mergeCell ref="H20:I20"/>
    <mergeCell ref="A21:I21"/>
    <mergeCell ref="A22:I22"/>
    <mergeCell ref="A23:I23"/>
    <mergeCell ref="A24:I24"/>
    <mergeCell ref="A16:I16"/>
    <mergeCell ref="B17:G17"/>
    <mergeCell ref="H17:I17"/>
    <mergeCell ref="B18:G18"/>
    <mergeCell ref="H18:I18"/>
    <mergeCell ref="B19:G19"/>
    <mergeCell ref="H19:I19"/>
    <mergeCell ref="B12:G12"/>
    <mergeCell ref="H12:I12"/>
    <mergeCell ref="B13:G13"/>
    <mergeCell ref="H13:I13"/>
    <mergeCell ref="A14:I14"/>
    <mergeCell ref="A15:I15"/>
    <mergeCell ref="A7:I7"/>
    <mergeCell ref="A9:I9"/>
    <mergeCell ref="B10:G10"/>
    <mergeCell ref="H10:I10"/>
    <mergeCell ref="B11:G11"/>
    <mergeCell ref="H11:I11"/>
    <mergeCell ref="A3:I3"/>
    <mergeCell ref="A4:I4"/>
    <mergeCell ref="A5:E5"/>
    <mergeCell ref="F5:I5"/>
    <mergeCell ref="A6:E6"/>
    <mergeCell ref="F6:I6"/>
  </mergeCells>
  <pageMargins left="0.511811024" right="0.511811024" top="0.78740157499999996" bottom="0.78740157499999996" header="0.31496062000000002" footer="0.3149606200000000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2:I174"/>
  <sheetViews>
    <sheetView topLeftCell="A148" workbookViewId="0">
      <selection sqref="A1:I174"/>
    </sheetView>
  </sheetViews>
  <sheetFormatPr defaultRowHeight="12.5" x14ac:dyDescent="0.25"/>
  <cols>
    <col min="9" max="9" width="38.542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99"/>
      <c r="B12" s="403"/>
      <c r="C12" s="403"/>
      <c r="D12" s="403"/>
      <c r="E12" s="403"/>
      <c r="F12" s="403"/>
      <c r="G12" s="403"/>
      <c r="H12" s="403"/>
      <c r="I12" s="403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06" t="s">
        <v>15</v>
      </c>
      <c r="B14" s="553" t="s">
        <v>171</v>
      </c>
      <c r="C14" s="553"/>
      <c r="D14" s="553"/>
      <c r="E14" s="553"/>
      <c r="F14" s="553"/>
      <c r="G14" s="553"/>
      <c r="H14" s="555">
        <v>41087</v>
      </c>
      <c r="I14" s="555"/>
    </row>
    <row r="15" spans="1:9" ht="13" x14ac:dyDescent="0.25">
      <c r="A15" s="406" t="s">
        <v>13</v>
      </c>
      <c r="B15" s="553" t="s">
        <v>169</v>
      </c>
      <c r="C15" s="553"/>
      <c r="D15" s="553"/>
      <c r="E15" s="553"/>
      <c r="F15" s="553"/>
      <c r="G15" s="553"/>
      <c r="H15" s="556" t="s">
        <v>230</v>
      </c>
      <c r="I15" s="556"/>
    </row>
    <row r="16" spans="1:9" ht="13" x14ac:dyDescent="0.25">
      <c r="A16" s="406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06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06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06">
        <v>2</v>
      </c>
      <c r="B22" s="553" t="s">
        <v>161</v>
      </c>
      <c r="C22" s="553"/>
      <c r="D22" s="553"/>
      <c r="E22" s="553"/>
      <c r="F22" s="553"/>
      <c r="G22" s="553"/>
      <c r="H22" s="565">
        <v>738.02</v>
      </c>
      <c r="I22" s="565"/>
    </row>
    <row r="23" spans="1:9" ht="14" x14ac:dyDescent="0.25">
      <c r="A23" s="406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06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06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670.92</v>
      </c>
    </row>
    <row r="31" spans="1:9" ht="13" x14ac:dyDescent="0.25">
      <c r="A31" s="406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06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06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06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06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06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06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670.92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07">
        <v>2</v>
      </c>
      <c r="B40" s="554" t="s">
        <v>142</v>
      </c>
      <c r="C40" s="554"/>
      <c r="D40" s="554"/>
      <c r="E40" s="554"/>
      <c r="F40" s="554"/>
      <c r="G40" s="554"/>
      <c r="H40" s="554"/>
      <c r="I40" s="400" t="s">
        <v>16</v>
      </c>
    </row>
    <row r="41" spans="1:9" ht="13" x14ac:dyDescent="0.25">
      <c r="A41" s="401" t="s">
        <v>15</v>
      </c>
      <c r="B41" s="573"/>
      <c r="C41" s="573"/>
      <c r="D41" s="573"/>
      <c r="E41" s="573"/>
      <c r="F41" s="573"/>
      <c r="G41" s="573"/>
      <c r="H41" s="573"/>
      <c r="I41" s="25">
        <v>95.89</v>
      </c>
    </row>
    <row r="42" spans="1:9" ht="13" x14ac:dyDescent="0.25">
      <c r="A42" s="401"/>
      <c r="B42" s="572" t="s">
        <v>140</v>
      </c>
      <c r="C42" s="572"/>
      <c r="D42" s="572"/>
      <c r="E42" s="572"/>
      <c r="F42" s="572"/>
      <c r="G42" s="572"/>
      <c r="H42" s="57">
        <v>2.85</v>
      </c>
      <c r="I42" s="28" t="s">
        <v>49</v>
      </c>
    </row>
    <row r="43" spans="1:9" ht="13" x14ac:dyDescent="0.25">
      <c r="A43" s="401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01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138.16</v>
      </c>
    </row>
    <row r="45" spans="1:9" ht="13" x14ac:dyDescent="0.25">
      <c r="A45" s="401"/>
      <c r="B45" s="572" t="s">
        <v>256</v>
      </c>
      <c r="C45" s="572"/>
      <c r="D45" s="572"/>
      <c r="E45" s="572"/>
      <c r="F45" s="572"/>
      <c r="G45" s="572"/>
      <c r="H45" s="57">
        <v>172.7</v>
      </c>
      <c r="I45" s="28" t="s">
        <v>49</v>
      </c>
    </row>
    <row r="46" spans="1:9" ht="13" x14ac:dyDescent="0.25">
      <c r="A46" s="401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01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01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01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02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239.05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07">
        <v>3</v>
      </c>
      <c r="B55" s="554" t="s">
        <v>130</v>
      </c>
      <c r="C55" s="554"/>
      <c r="D55" s="554"/>
      <c r="E55" s="554"/>
      <c r="F55" s="554"/>
      <c r="G55" s="554"/>
      <c r="H55" s="554"/>
      <c r="I55" s="407" t="s">
        <v>16</v>
      </c>
    </row>
    <row r="56" spans="1:9" ht="13" x14ac:dyDescent="0.25">
      <c r="A56" s="401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01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01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01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00" t="s">
        <v>62</v>
      </c>
      <c r="I65" s="400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134.184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10.063799999999999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6.7092000000000001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1.3418399999999999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16.773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53.6736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20.127599999999997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4.0255200000000002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246.89855999999997</v>
      </c>
    </row>
    <row r="75" spans="1:9" ht="13" x14ac:dyDescent="0.25">
      <c r="A75" s="404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07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07" t="s">
        <v>16</v>
      </c>
    </row>
    <row r="80" spans="1:9" ht="13" x14ac:dyDescent="0.25">
      <c r="A80" s="401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55.887635999999993</v>
      </c>
    </row>
    <row r="81" spans="1:9" ht="13" x14ac:dyDescent="0.25">
      <c r="A81" s="401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18.651575999999999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74.539211999999992</v>
      </c>
    </row>
    <row r="83" spans="1:9" ht="13" x14ac:dyDescent="0.25">
      <c r="A83" s="401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05">
        <f>ROUND(H74*I82,2)</f>
        <v>27.43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101.969212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07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07" t="s">
        <v>16</v>
      </c>
    </row>
    <row r="88" spans="1:9" ht="13" x14ac:dyDescent="0.25">
      <c r="A88" s="401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0.46964400000000006</v>
      </c>
    </row>
    <row r="89" spans="1:9" ht="13" x14ac:dyDescent="0.25">
      <c r="A89" s="401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0.6396440000000001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07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07" t="s">
        <v>16</v>
      </c>
    </row>
    <row r="93" spans="1:9" ht="13" x14ac:dyDescent="0.25">
      <c r="A93" s="401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2.8178639999999997</v>
      </c>
    </row>
    <row r="94" spans="1:9" ht="13" x14ac:dyDescent="0.25">
      <c r="A94" s="401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0.20127599999999998</v>
      </c>
    </row>
    <row r="95" spans="1:9" ht="13" x14ac:dyDescent="0.25">
      <c r="A95" s="401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1.07</v>
      </c>
    </row>
    <row r="96" spans="1:9" ht="13" x14ac:dyDescent="0.25">
      <c r="A96" s="401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0.27</v>
      </c>
    </row>
    <row r="97" spans="1:9" ht="13" x14ac:dyDescent="0.25">
      <c r="A97" s="401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13.015848</v>
      </c>
    </row>
    <row r="98" spans="1:9" ht="13" x14ac:dyDescent="0.25">
      <c r="A98" s="401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4.7898320639999996</v>
      </c>
    </row>
    <row r="99" spans="1:9" ht="13" x14ac:dyDescent="0.25">
      <c r="A99" s="401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21.47</v>
      </c>
    </row>
    <row r="100" spans="1:9" ht="13" x14ac:dyDescent="0.25">
      <c r="A100" s="401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5.37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49.004820063999993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12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55.887635999999993</v>
      </c>
    </row>
    <row r="105" spans="1:9" ht="13" x14ac:dyDescent="0.3">
      <c r="A105" s="412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6.7092000000000001</v>
      </c>
    </row>
    <row r="106" spans="1:9" ht="13" x14ac:dyDescent="0.3">
      <c r="A106" s="412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0.134184</v>
      </c>
    </row>
    <row r="107" spans="1:9" ht="13" x14ac:dyDescent="0.3">
      <c r="A107" s="412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0.33545999999999998</v>
      </c>
    </row>
    <row r="108" spans="1:9" ht="13" x14ac:dyDescent="0.3">
      <c r="A108" s="412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1.8785760000000002</v>
      </c>
    </row>
    <row r="109" spans="1:9" ht="13" x14ac:dyDescent="0.3">
      <c r="A109" s="412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64.945055999999994</v>
      </c>
    </row>
    <row r="111" spans="1:9" ht="13" x14ac:dyDescent="0.3">
      <c r="A111" s="411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23.9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88.845056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07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07" t="s">
        <v>16</v>
      </c>
    </row>
    <row r="115" spans="1:9" ht="13" x14ac:dyDescent="0.25">
      <c r="A115" s="401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246.89855999999997</v>
      </c>
    </row>
    <row r="116" spans="1:9" ht="13" x14ac:dyDescent="0.25">
      <c r="A116" s="401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101.969212</v>
      </c>
    </row>
    <row r="117" spans="1:9" ht="13" x14ac:dyDescent="0.25">
      <c r="A117" s="401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0.6396440000000001</v>
      </c>
    </row>
    <row r="118" spans="1:9" ht="13" x14ac:dyDescent="0.25">
      <c r="A118" s="401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49.004820063999993</v>
      </c>
    </row>
    <row r="119" spans="1:9" ht="13" x14ac:dyDescent="0.25">
      <c r="A119" s="401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88.845056</v>
      </c>
    </row>
    <row r="120" spans="1:9" ht="13" x14ac:dyDescent="0.25">
      <c r="A120" s="401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487.35729206399992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07">
        <v>5</v>
      </c>
      <c r="B123" s="581" t="s">
        <v>63</v>
      </c>
      <c r="C123" s="581"/>
      <c r="D123" s="581"/>
      <c r="E123" s="581"/>
      <c r="F123" s="581"/>
      <c r="G123" s="581"/>
      <c r="H123" s="407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1417.3272920639999</v>
      </c>
    </row>
    <row r="125" spans="1:9" ht="13" x14ac:dyDescent="0.25">
      <c r="A125" s="401" t="s">
        <v>15</v>
      </c>
      <c r="B125" s="574" t="s">
        <v>60</v>
      </c>
      <c r="C125" s="622"/>
      <c r="D125" s="622"/>
      <c r="E125" s="622"/>
      <c r="F125" s="622"/>
      <c r="G125" s="623"/>
      <c r="H125" s="32">
        <v>1.4999999999999999E-2</v>
      </c>
      <c r="I125" s="25">
        <f>I124*H125</f>
        <v>21.25990938096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1438.5872014449599</v>
      </c>
    </row>
    <row r="127" spans="1:9" ht="13" x14ac:dyDescent="0.25">
      <c r="A127" s="401" t="s">
        <v>13</v>
      </c>
      <c r="B127" s="574" t="s">
        <v>58</v>
      </c>
      <c r="C127" s="622"/>
      <c r="D127" s="622"/>
      <c r="E127" s="622"/>
      <c r="F127" s="622"/>
      <c r="G127" s="623"/>
      <c r="H127" s="328">
        <v>5.5500000000000002E-3</v>
      </c>
      <c r="I127" s="25">
        <f>I126*H127</f>
        <v>7.9841589680195275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1446.5713604129794</v>
      </c>
    </row>
    <row r="129" spans="1:9" ht="13" x14ac:dyDescent="0.25">
      <c r="A129" s="401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01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01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47.499899999999997</v>
      </c>
    </row>
    <row r="132" spans="1:9" ht="13" x14ac:dyDescent="0.25">
      <c r="A132" s="401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10.291644999999999</v>
      </c>
    </row>
    <row r="133" spans="1:9" ht="13" x14ac:dyDescent="0.25">
      <c r="A133" s="401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01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01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01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79.166499999999999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166.20211334897954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136.958045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06" t="s">
        <v>16</v>
      </c>
    </row>
    <row r="148" spans="1:9" ht="13" x14ac:dyDescent="0.25">
      <c r="A148" s="408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670.92</v>
      </c>
    </row>
    <row r="149" spans="1:9" ht="13" x14ac:dyDescent="0.25">
      <c r="A149" s="408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239.05</v>
      </c>
    </row>
    <row r="150" spans="1:9" ht="13" x14ac:dyDescent="0.25">
      <c r="A150" s="408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08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487.35729206399992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1417.3272920639999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166.20211334897954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1583.33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06" t="s">
        <v>23</v>
      </c>
      <c r="I157" s="406" t="s">
        <v>22</v>
      </c>
    </row>
    <row r="158" spans="1:9" x14ac:dyDescent="0.25">
      <c r="A158" s="621" t="s">
        <v>185</v>
      </c>
      <c r="B158" s="596"/>
      <c r="C158" s="619">
        <v>1583.33</v>
      </c>
      <c r="D158" s="597"/>
      <c r="E158" s="18">
        <v>1</v>
      </c>
      <c r="F158" s="619">
        <v>1583.33</v>
      </c>
      <c r="G158" s="597"/>
      <c r="H158" s="16">
        <v>1</v>
      </c>
      <c r="I158" s="409">
        <v>1583.33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09">
        <v>1583.33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06" t="s">
        <v>16</v>
      </c>
    </row>
    <row r="163" spans="1:9" x14ac:dyDescent="0.25">
      <c r="A163" s="410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410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09">
        <v>19000</v>
      </c>
    </row>
    <row r="165" spans="1:9" x14ac:dyDescent="0.25">
      <c r="A165" s="410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09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1583.33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18999.96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4" right="0.511811024" top="0.78740157499999996" bottom="0.78740157499999996" header="0.31496062000000002" footer="0.3149606200000000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2:I174"/>
  <sheetViews>
    <sheetView topLeftCell="A157" workbookViewId="0">
      <selection activeCell="I184" sqref="I184"/>
    </sheetView>
  </sheetViews>
  <sheetFormatPr defaultRowHeight="12.5" x14ac:dyDescent="0.25"/>
  <cols>
    <col min="9" max="9" width="31.542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99"/>
      <c r="B12" s="403"/>
      <c r="C12" s="403"/>
      <c r="D12" s="403"/>
      <c r="E12" s="403"/>
      <c r="F12" s="403"/>
      <c r="G12" s="403"/>
      <c r="H12" s="403"/>
      <c r="I12" s="403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06" t="s">
        <v>15</v>
      </c>
      <c r="B14" s="553" t="s">
        <v>171</v>
      </c>
      <c r="C14" s="553"/>
      <c r="D14" s="553"/>
      <c r="E14" s="553"/>
      <c r="F14" s="553"/>
      <c r="G14" s="553"/>
      <c r="H14" s="555">
        <v>41087</v>
      </c>
      <c r="I14" s="555"/>
    </row>
    <row r="15" spans="1:9" ht="13" x14ac:dyDescent="0.25">
      <c r="A15" s="406" t="s">
        <v>13</v>
      </c>
      <c r="B15" s="553" t="s">
        <v>169</v>
      </c>
      <c r="C15" s="553"/>
      <c r="D15" s="553"/>
      <c r="E15" s="553"/>
      <c r="F15" s="553"/>
      <c r="G15" s="553"/>
      <c r="H15" s="556" t="s">
        <v>230</v>
      </c>
      <c r="I15" s="556"/>
    </row>
    <row r="16" spans="1:9" ht="13" x14ac:dyDescent="0.25">
      <c r="A16" s="406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06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06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06">
        <v>2</v>
      </c>
      <c r="B22" s="553" t="s">
        <v>161</v>
      </c>
      <c r="C22" s="553"/>
      <c r="D22" s="553"/>
      <c r="E22" s="553"/>
      <c r="F22" s="553"/>
      <c r="G22" s="553"/>
      <c r="H22" s="565">
        <v>738.02</v>
      </c>
      <c r="I22" s="565"/>
    </row>
    <row r="23" spans="1:9" ht="14" x14ac:dyDescent="0.25">
      <c r="A23" s="406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06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06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670.92</v>
      </c>
    </row>
    <row r="31" spans="1:9" ht="13" x14ac:dyDescent="0.25">
      <c r="A31" s="406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06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06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06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06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06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06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670.92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07">
        <v>2</v>
      </c>
      <c r="B40" s="554" t="s">
        <v>142</v>
      </c>
      <c r="C40" s="554"/>
      <c r="D40" s="554"/>
      <c r="E40" s="554"/>
      <c r="F40" s="554"/>
      <c r="G40" s="554"/>
      <c r="H40" s="554"/>
      <c r="I40" s="400" t="s">
        <v>16</v>
      </c>
    </row>
    <row r="41" spans="1:9" ht="13" x14ac:dyDescent="0.25">
      <c r="A41" s="401" t="s">
        <v>15</v>
      </c>
      <c r="B41" s="573"/>
      <c r="C41" s="573"/>
      <c r="D41" s="573"/>
      <c r="E41" s="573"/>
      <c r="F41" s="573"/>
      <c r="G41" s="573"/>
      <c r="H41" s="573"/>
      <c r="I41" s="25">
        <v>95.89</v>
      </c>
    </row>
    <row r="42" spans="1:9" ht="13" x14ac:dyDescent="0.25">
      <c r="A42" s="401"/>
      <c r="B42" s="572" t="s">
        <v>140</v>
      </c>
      <c r="C42" s="572"/>
      <c r="D42" s="572"/>
      <c r="E42" s="572"/>
      <c r="F42" s="572"/>
      <c r="G42" s="572"/>
      <c r="H42" s="57">
        <v>2.85</v>
      </c>
      <c r="I42" s="28" t="s">
        <v>49</v>
      </c>
    </row>
    <row r="43" spans="1:9" ht="13" x14ac:dyDescent="0.25">
      <c r="A43" s="401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01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138.16</v>
      </c>
    </row>
    <row r="45" spans="1:9" ht="13" x14ac:dyDescent="0.25">
      <c r="A45" s="401"/>
      <c r="B45" s="572" t="s">
        <v>256</v>
      </c>
      <c r="C45" s="572"/>
      <c r="D45" s="572"/>
      <c r="E45" s="572"/>
      <c r="F45" s="572"/>
      <c r="G45" s="572"/>
      <c r="H45" s="57">
        <v>172.7</v>
      </c>
      <c r="I45" s="28" t="s">
        <v>49</v>
      </c>
    </row>
    <row r="46" spans="1:9" ht="13" x14ac:dyDescent="0.25">
      <c r="A46" s="401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01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01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01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02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239.05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07">
        <v>3</v>
      </c>
      <c r="B55" s="554" t="s">
        <v>130</v>
      </c>
      <c r="C55" s="554"/>
      <c r="D55" s="554"/>
      <c r="E55" s="554"/>
      <c r="F55" s="554"/>
      <c r="G55" s="554"/>
      <c r="H55" s="554"/>
      <c r="I55" s="407" t="s">
        <v>16</v>
      </c>
    </row>
    <row r="56" spans="1:9" ht="13" x14ac:dyDescent="0.25">
      <c r="A56" s="401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01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01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01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00" t="s">
        <v>62</v>
      </c>
      <c r="I65" s="400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134.184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10.063799999999999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6.7092000000000001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1.3418399999999999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16.773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53.6736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20.127599999999997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4.0255200000000002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246.89855999999997</v>
      </c>
    </row>
    <row r="75" spans="1:9" ht="13" x14ac:dyDescent="0.25">
      <c r="A75" s="404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07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07" t="s">
        <v>16</v>
      </c>
    </row>
    <row r="80" spans="1:9" ht="13" x14ac:dyDescent="0.25">
      <c r="A80" s="401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55.887635999999993</v>
      </c>
    </row>
    <row r="81" spans="1:9" ht="13" x14ac:dyDescent="0.25">
      <c r="A81" s="401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18.651575999999999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74.539211999999992</v>
      </c>
    </row>
    <row r="83" spans="1:9" ht="13" x14ac:dyDescent="0.25">
      <c r="A83" s="401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05">
        <f>ROUND(H74*I82,2)</f>
        <v>27.43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101.969212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07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07" t="s">
        <v>16</v>
      </c>
    </row>
    <row r="88" spans="1:9" ht="13" x14ac:dyDescent="0.25">
      <c r="A88" s="401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0.46964400000000006</v>
      </c>
    </row>
    <row r="89" spans="1:9" ht="13" x14ac:dyDescent="0.25">
      <c r="A89" s="401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0.6396440000000001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07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07" t="s">
        <v>16</v>
      </c>
    </row>
    <row r="93" spans="1:9" ht="13" x14ac:dyDescent="0.25">
      <c r="A93" s="401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2.8178639999999997</v>
      </c>
    </row>
    <row r="94" spans="1:9" ht="13" x14ac:dyDescent="0.25">
      <c r="A94" s="401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0.20127599999999998</v>
      </c>
    </row>
    <row r="95" spans="1:9" ht="13" x14ac:dyDescent="0.25">
      <c r="A95" s="401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1.07</v>
      </c>
    </row>
    <row r="96" spans="1:9" ht="13" x14ac:dyDescent="0.25">
      <c r="A96" s="401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0.27</v>
      </c>
    </row>
    <row r="97" spans="1:9" ht="13" x14ac:dyDescent="0.25">
      <c r="A97" s="401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13.015848</v>
      </c>
    </row>
    <row r="98" spans="1:9" ht="13" x14ac:dyDescent="0.25">
      <c r="A98" s="401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4.7898320639999996</v>
      </c>
    </row>
    <row r="99" spans="1:9" ht="13" x14ac:dyDescent="0.25">
      <c r="A99" s="401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21.47</v>
      </c>
    </row>
    <row r="100" spans="1:9" ht="13" x14ac:dyDescent="0.25">
      <c r="A100" s="401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5.37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49.004820063999993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12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55.887635999999993</v>
      </c>
    </row>
    <row r="105" spans="1:9" ht="13" x14ac:dyDescent="0.3">
      <c r="A105" s="412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6.7092000000000001</v>
      </c>
    </row>
    <row r="106" spans="1:9" ht="13" x14ac:dyDescent="0.3">
      <c r="A106" s="412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0.134184</v>
      </c>
    </row>
    <row r="107" spans="1:9" ht="13" x14ac:dyDescent="0.3">
      <c r="A107" s="412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0.33545999999999998</v>
      </c>
    </row>
    <row r="108" spans="1:9" ht="13" x14ac:dyDescent="0.3">
      <c r="A108" s="412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1.8785760000000002</v>
      </c>
    </row>
    <row r="109" spans="1:9" ht="13" x14ac:dyDescent="0.3">
      <c r="A109" s="412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64.945055999999994</v>
      </c>
    </row>
    <row r="111" spans="1:9" ht="13" x14ac:dyDescent="0.3">
      <c r="A111" s="411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23.9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88.845056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07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07" t="s">
        <v>16</v>
      </c>
    </row>
    <row r="115" spans="1:9" ht="13" x14ac:dyDescent="0.25">
      <c r="A115" s="401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246.89855999999997</v>
      </c>
    </row>
    <row r="116" spans="1:9" ht="13" x14ac:dyDescent="0.25">
      <c r="A116" s="401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101.969212</v>
      </c>
    </row>
    <row r="117" spans="1:9" ht="13" x14ac:dyDescent="0.25">
      <c r="A117" s="401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0.6396440000000001</v>
      </c>
    </row>
    <row r="118" spans="1:9" ht="13" x14ac:dyDescent="0.25">
      <c r="A118" s="401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49.004820063999993</v>
      </c>
    </row>
    <row r="119" spans="1:9" ht="13" x14ac:dyDescent="0.25">
      <c r="A119" s="401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88.845056</v>
      </c>
    </row>
    <row r="120" spans="1:9" ht="13" x14ac:dyDescent="0.25">
      <c r="A120" s="401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487.35729206399992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07">
        <v>5</v>
      </c>
      <c r="B123" s="581" t="s">
        <v>63</v>
      </c>
      <c r="C123" s="581"/>
      <c r="D123" s="581"/>
      <c r="E123" s="581"/>
      <c r="F123" s="581"/>
      <c r="G123" s="581"/>
      <c r="H123" s="407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1417.3272920639999</v>
      </c>
    </row>
    <row r="125" spans="1:9" ht="13" x14ac:dyDescent="0.25">
      <c r="A125" s="401" t="s">
        <v>15</v>
      </c>
      <c r="B125" s="574" t="s">
        <v>60</v>
      </c>
      <c r="C125" s="622"/>
      <c r="D125" s="622"/>
      <c r="E125" s="622"/>
      <c r="F125" s="622"/>
      <c r="G125" s="623"/>
      <c r="H125" s="32">
        <v>3.5000000000000003E-2</v>
      </c>
      <c r="I125" s="25">
        <f>I124*H125</f>
        <v>49.606455222240001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1466.9337472862398</v>
      </c>
    </row>
    <row r="127" spans="1:9" ht="13" x14ac:dyDescent="0.25">
      <c r="A127" s="401" t="s">
        <v>13</v>
      </c>
      <c r="B127" s="574" t="s">
        <v>58</v>
      </c>
      <c r="C127" s="622"/>
      <c r="D127" s="622"/>
      <c r="E127" s="622"/>
      <c r="F127" s="622"/>
      <c r="G127" s="623"/>
      <c r="H127" s="441">
        <v>1.1408E-2</v>
      </c>
      <c r="I127" s="25">
        <f>I126*H127</f>
        <v>16.734780189041423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1483.6685274752813</v>
      </c>
    </row>
    <row r="129" spans="1:9" ht="13" x14ac:dyDescent="0.25">
      <c r="A129" s="401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01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01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48.724800000000002</v>
      </c>
    </row>
    <row r="132" spans="1:9" ht="13" x14ac:dyDescent="0.25">
      <c r="A132" s="401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10.557040000000001</v>
      </c>
    </row>
    <row r="133" spans="1:9" ht="13" x14ac:dyDescent="0.25">
      <c r="A133" s="401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01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01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01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81.208000000000013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206.83107541128146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140.48984000000002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06" t="s">
        <v>16</v>
      </c>
    </row>
    <row r="148" spans="1:9" ht="13" x14ac:dyDescent="0.25">
      <c r="A148" s="408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670.92</v>
      </c>
    </row>
    <row r="149" spans="1:9" ht="13" x14ac:dyDescent="0.25">
      <c r="A149" s="408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239.05</v>
      </c>
    </row>
    <row r="150" spans="1:9" ht="13" x14ac:dyDescent="0.25">
      <c r="A150" s="408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08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487.35729206399992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1417.3272920639999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206.83107541128146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1624.16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06" t="s">
        <v>23</v>
      </c>
      <c r="I157" s="406" t="s">
        <v>22</v>
      </c>
    </row>
    <row r="158" spans="1:9" x14ac:dyDescent="0.25">
      <c r="A158" s="621" t="s">
        <v>185</v>
      </c>
      <c r="B158" s="596"/>
      <c r="C158" s="619">
        <v>1624.16</v>
      </c>
      <c r="D158" s="597"/>
      <c r="E158" s="18">
        <v>1</v>
      </c>
      <c r="F158" s="619">
        <v>1624.16</v>
      </c>
      <c r="G158" s="597"/>
      <c r="H158" s="16">
        <v>1</v>
      </c>
      <c r="I158" s="409">
        <v>1624.16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09">
        <v>1624.16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06" t="s">
        <v>16</v>
      </c>
    </row>
    <row r="163" spans="1:9" x14ac:dyDescent="0.25">
      <c r="A163" s="410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410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09">
        <v>19490</v>
      </c>
    </row>
    <row r="165" spans="1:9" x14ac:dyDescent="0.25">
      <c r="A165" s="410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09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1624.16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19489.919999999998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4" right="0.511811024" top="0.78740157499999996" bottom="0.78740157499999996" header="0.31496062000000002" footer="0.3149606200000000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2:I174"/>
  <sheetViews>
    <sheetView workbookViewId="0">
      <selection sqref="A1:I175"/>
    </sheetView>
  </sheetViews>
  <sheetFormatPr defaultRowHeight="12.5" x14ac:dyDescent="0.25"/>
  <cols>
    <col min="9" max="9" width="37.4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99"/>
      <c r="B12" s="403"/>
      <c r="C12" s="403"/>
      <c r="D12" s="403"/>
      <c r="E12" s="403"/>
      <c r="F12" s="403"/>
      <c r="G12" s="403"/>
      <c r="H12" s="403"/>
      <c r="I12" s="403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06" t="s">
        <v>15</v>
      </c>
      <c r="B14" s="553" t="s">
        <v>171</v>
      </c>
      <c r="C14" s="553"/>
      <c r="D14" s="553"/>
      <c r="E14" s="553"/>
      <c r="F14" s="553"/>
      <c r="G14" s="553"/>
      <c r="H14" s="555">
        <v>41087</v>
      </c>
      <c r="I14" s="555"/>
    </row>
    <row r="15" spans="1:9" ht="13" x14ac:dyDescent="0.25">
      <c r="A15" s="406" t="s">
        <v>13</v>
      </c>
      <c r="B15" s="553" t="s">
        <v>169</v>
      </c>
      <c r="C15" s="553"/>
      <c r="D15" s="553"/>
      <c r="E15" s="553"/>
      <c r="F15" s="553"/>
      <c r="G15" s="553"/>
      <c r="H15" s="556" t="s">
        <v>230</v>
      </c>
      <c r="I15" s="556"/>
    </row>
    <row r="16" spans="1:9" ht="13" x14ac:dyDescent="0.25">
      <c r="A16" s="406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06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06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06">
        <v>2</v>
      </c>
      <c r="B22" s="553" t="s">
        <v>161</v>
      </c>
      <c r="C22" s="553"/>
      <c r="D22" s="553"/>
      <c r="E22" s="553"/>
      <c r="F22" s="553"/>
      <c r="G22" s="553"/>
      <c r="H22" s="565">
        <v>738.02</v>
      </c>
      <c r="I22" s="565"/>
    </row>
    <row r="23" spans="1:9" ht="14" x14ac:dyDescent="0.25">
      <c r="A23" s="406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06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06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670.92</v>
      </c>
    </row>
    <row r="31" spans="1:9" ht="13" x14ac:dyDescent="0.25">
      <c r="A31" s="406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06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06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06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06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06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06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670.92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07">
        <v>2</v>
      </c>
      <c r="B40" s="554" t="s">
        <v>142</v>
      </c>
      <c r="C40" s="554"/>
      <c r="D40" s="554"/>
      <c r="E40" s="554"/>
      <c r="F40" s="554"/>
      <c r="G40" s="554"/>
      <c r="H40" s="554"/>
      <c r="I40" s="400" t="s">
        <v>16</v>
      </c>
    </row>
    <row r="41" spans="1:9" ht="13" x14ac:dyDescent="0.25">
      <c r="A41" s="401" t="s">
        <v>15</v>
      </c>
      <c r="B41" s="573"/>
      <c r="C41" s="573"/>
      <c r="D41" s="573"/>
      <c r="E41" s="573"/>
      <c r="F41" s="573"/>
      <c r="G41" s="573"/>
      <c r="H41" s="573"/>
      <c r="I41" s="25">
        <v>95.89</v>
      </c>
    </row>
    <row r="42" spans="1:9" ht="13" x14ac:dyDescent="0.25">
      <c r="A42" s="401"/>
      <c r="B42" s="572" t="s">
        <v>140</v>
      </c>
      <c r="C42" s="572"/>
      <c r="D42" s="572"/>
      <c r="E42" s="572"/>
      <c r="F42" s="572"/>
      <c r="G42" s="572"/>
      <c r="H42" s="57">
        <v>2.85</v>
      </c>
      <c r="I42" s="28" t="s">
        <v>49</v>
      </c>
    </row>
    <row r="43" spans="1:9" ht="13" x14ac:dyDescent="0.25">
      <c r="A43" s="401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01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138.16</v>
      </c>
    </row>
    <row r="45" spans="1:9" ht="13" x14ac:dyDescent="0.25">
      <c r="A45" s="401"/>
      <c r="B45" s="572" t="s">
        <v>256</v>
      </c>
      <c r="C45" s="572"/>
      <c r="D45" s="572"/>
      <c r="E45" s="572"/>
      <c r="F45" s="572"/>
      <c r="G45" s="572"/>
      <c r="H45" s="57">
        <v>172.7</v>
      </c>
      <c r="I45" s="28" t="s">
        <v>49</v>
      </c>
    </row>
    <row r="46" spans="1:9" ht="13" x14ac:dyDescent="0.25">
      <c r="A46" s="401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01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01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01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02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239.05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07">
        <v>3</v>
      </c>
      <c r="B55" s="554" t="s">
        <v>130</v>
      </c>
      <c r="C55" s="554"/>
      <c r="D55" s="554"/>
      <c r="E55" s="554"/>
      <c r="F55" s="554"/>
      <c r="G55" s="554"/>
      <c r="H55" s="554"/>
      <c r="I55" s="407" t="s">
        <v>16</v>
      </c>
    </row>
    <row r="56" spans="1:9" ht="13" x14ac:dyDescent="0.25">
      <c r="A56" s="401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01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01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01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00" t="s">
        <v>62</v>
      </c>
      <c r="I65" s="400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134.184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10.063799999999999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6.7092000000000001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1.3418399999999999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16.773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53.6736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20.127599999999997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4.0255200000000002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246.89855999999997</v>
      </c>
    </row>
    <row r="75" spans="1:9" ht="13" x14ac:dyDescent="0.25">
      <c r="A75" s="404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07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07" t="s">
        <v>16</v>
      </c>
    </row>
    <row r="80" spans="1:9" ht="13" x14ac:dyDescent="0.25">
      <c r="A80" s="401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55.887635999999993</v>
      </c>
    </row>
    <row r="81" spans="1:9" ht="13" x14ac:dyDescent="0.25">
      <c r="A81" s="401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18.651575999999999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74.539211999999992</v>
      </c>
    </row>
    <row r="83" spans="1:9" ht="13" x14ac:dyDescent="0.25">
      <c r="A83" s="401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05">
        <f>ROUND(H74*I82,2)</f>
        <v>27.43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101.969212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07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07" t="s">
        <v>16</v>
      </c>
    </row>
    <row r="88" spans="1:9" ht="13" x14ac:dyDescent="0.25">
      <c r="A88" s="401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0.46964400000000006</v>
      </c>
    </row>
    <row r="89" spans="1:9" ht="13" x14ac:dyDescent="0.25">
      <c r="A89" s="401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0.6396440000000001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07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07" t="s">
        <v>16</v>
      </c>
    </row>
    <row r="93" spans="1:9" ht="13" x14ac:dyDescent="0.25">
      <c r="A93" s="401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2.8178639999999997</v>
      </c>
    </row>
    <row r="94" spans="1:9" ht="13" x14ac:dyDescent="0.25">
      <c r="A94" s="401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0.20127599999999998</v>
      </c>
    </row>
    <row r="95" spans="1:9" ht="13" x14ac:dyDescent="0.25">
      <c r="A95" s="401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1.07</v>
      </c>
    </row>
    <row r="96" spans="1:9" ht="13" x14ac:dyDescent="0.25">
      <c r="A96" s="401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0.27</v>
      </c>
    </row>
    <row r="97" spans="1:9" ht="13" x14ac:dyDescent="0.25">
      <c r="A97" s="401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13.015848</v>
      </c>
    </row>
    <row r="98" spans="1:9" ht="13" x14ac:dyDescent="0.25">
      <c r="A98" s="401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4.7898320639999996</v>
      </c>
    </row>
    <row r="99" spans="1:9" ht="13" x14ac:dyDescent="0.25">
      <c r="A99" s="401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21.47</v>
      </c>
    </row>
    <row r="100" spans="1:9" ht="13" x14ac:dyDescent="0.25">
      <c r="A100" s="401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5.37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49.004820063999993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12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55.887635999999993</v>
      </c>
    </row>
    <row r="105" spans="1:9" ht="13" x14ac:dyDescent="0.3">
      <c r="A105" s="412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6.7092000000000001</v>
      </c>
    </row>
    <row r="106" spans="1:9" ht="13" x14ac:dyDescent="0.3">
      <c r="A106" s="412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0.134184</v>
      </c>
    </row>
    <row r="107" spans="1:9" ht="13" x14ac:dyDescent="0.3">
      <c r="A107" s="412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0.33545999999999998</v>
      </c>
    </row>
    <row r="108" spans="1:9" ht="13" x14ac:dyDescent="0.3">
      <c r="A108" s="412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1.8785760000000002</v>
      </c>
    </row>
    <row r="109" spans="1:9" ht="13" x14ac:dyDescent="0.3">
      <c r="A109" s="412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64.945055999999994</v>
      </c>
    </row>
    <row r="111" spans="1:9" ht="13" x14ac:dyDescent="0.3">
      <c r="A111" s="411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23.9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88.845056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07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07" t="s">
        <v>16</v>
      </c>
    </row>
    <row r="115" spans="1:9" ht="13" x14ac:dyDescent="0.25">
      <c r="A115" s="401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246.89855999999997</v>
      </c>
    </row>
    <row r="116" spans="1:9" ht="13" x14ac:dyDescent="0.25">
      <c r="A116" s="401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101.969212</v>
      </c>
    </row>
    <row r="117" spans="1:9" ht="13" x14ac:dyDescent="0.25">
      <c r="A117" s="401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0.6396440000000001</v>
      </c>
    </row>
    <row r="118" spans="1:9" ht="13" x14ac:dyDescent="0.25">
      <c r="A118" s="401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49.004820063999993</v>
      </c>
    </row>
    <row r="119" spans="1:9" ht="13" x14ac:dyDescent="0.25">
      <c r="A119" s="401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88.845056</v>
      </c>
    </row>
    <row r="120" spans="1:9" ht="13" x14ac:dyDescent="0.25">
      <c r="A120" s="401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487.35729206399992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07">
        <v>5</v>
      </c>
      <c r="B123" s="581" t="s">
        <v>63</v>
      </c>
      <c r="C123" s="581"/>
      <c r="D123" s="581"/>
      <c r="E123" s="581"/>
      <c r="F123" s="581"/>
      <c r="G123" s="581"/>
      <c r="H123" s="407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1417.3272920639999</v>
      </c>
    </row>
    <row r="125" spans="1:9" ht="13" x14ac:dyDescent="0.25">
      <c r="A125" s="401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0.04</v>
      </c>
      <c r="I125" s="25">
        <f>I124*H125</f>
        <v>56.693091682560002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1474.0203837465599</v>
      </c>
    </row>
    <row r="127" spans="1:9" ht="13" x14ac:dyDescent="0.25">
      <c r="A127" s="401" t="s">
        <v>13</v>
      </c>
      <c r="B127" s="574" t="s">
        <v>58</v>
      </c>
      <c r="C127" s="622"/>
      <c r="D127" s="622"/>
      <c r="E127" s="622"/>
      <c r="F127" s="622"/>
      <c r="G127" s="623"/>
      <c r="H127" s="441">
        <v>7.0679999999999996E-3</v>
      </c>
      <c r="I127" s="25">
        <f>I126*H127</f>
        <v>10.418376072320685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1484.4387598188805</v>
      </c>
    </row>
    <row r="129" spans="1:9" ht="13" x14ac:dyDescent="0.25">
      <c r="A129" s="401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01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01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48.75</v>
      </c>
    </row>
    <row r="132" spans="1:9" ht="13" x14ac:dyDescent="0.25">
      <c r="A132" s="401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10.5625</v>
      </c>
    </row>
    <row r="133" spans="1:9" ht="13" x14ac:dyDescent="0.25">
      <c r="A133" s="401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01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01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01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81.25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207.67396775488069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140.5625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06" t="s">
        <v>16</v>
      </c>
    </row>
    <row r="148" spans="1:9" ht="13" x14ac:dyDescent="0.25">
      <c r="A148" s="408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670.92</v>
      </c>
    </row>
    <row r="149" spans="1:9" ht="13" x14ac:dyDescent="0.25">
      <c r="A149" s="408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239.05</v>
      </c>
    </row>
    <row r="150" spans="1:9" ht="13" x14ac:dyDescent="0.25">
      <c r="A150" s="408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08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487.35729206399992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1417.3272920639999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207.67396775488069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1625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06" t="s">
        <v>23</v>
      </c>
      <c r="I157" s="406" t="s">
        <v>22</v>
      </c>
    </row>
    <row r="158" spans="1:9" x14ac:dyDescent="0.25">
      <c r="A158" s="621" t="s">
        <v>185</v>
      </c>
      <c r="B158" s="596"/>
      <c r="C158" s="619">
        <v>1625</v>
      </c>
      <c r="D158" s="597"/>
      <c r="E158" s="18">
        <v>1</v>
      </c>
      <c r="F158" s="619">
        <v>1625</v>
      </c>
      <c r="G158" s="597"/>
      <c r="H158" s="16">
        <v>1</v>
      </c>
      <c r="I158" s="409">
        <v>1625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09">
        <v>1625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06" t="s">
        <v>16</v>
      </c>
    </row>
    <row r="163" spans="1:9" x14ac:dyDescent="0.25">
      <c r="A163" s="410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410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09">
        <v>19500</v>
      </c>
    </row>
    <row r="165" spans="1:9" x14ac:dyDescent="0.25">
      <c r="A165" s="410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09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1625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19500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4" right="0.511811024" top="0.78740157499999996" bottom="0.78740157499999996" header="0.31496062000000002" footer="0.3149606200000000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2:I174"/>
  <sheetViews>
    <sheetView workbookViewId="0">
      <selection sqref="A1:I174"/>
    </sheetView>
  </sheetViews>
  <sheetFormatPr defaultRowHeight="12.5" x14ac:dyDescent="0.25"/>
  <cols>
    <col min="9" max="9" width="41.17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99"/>
      <c r="B12" s="403"/>
      <c r="C12" s="403"/>
      <c r="D12" s="403"/>
      <c r="E12" s="403"/>
      <c r="F12" s="403"/>
      <c r="G12" s="403"/>
      <c r="H12" s="403"/>
      <c r="I12" s="403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06" t="s">
        <v>15</v>
      </c>
      <c r="B14" s="553" t="s">
        <v>171</v>
      </c>
      <c r="C14" s="553"/>
      <c r="D14" s="553"/>
      <c r="E14" s="553"/>
      <c r="F14" s="553"/>
      <c r="G14" s="553"/>
      <c r="H14" s="555">
        <v>41087</v>
      </c>
      <c r="I14" s="555"/>
    </row>
    <row r="15" spans="1:9" ht="13" x14ac:dyDescent="0.25">
      <c r="A15" s="406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390</v>
      </c>
      <c r="I15" s="556"/>
    </row>
    <row r="16" spans="1:9" ht="13" x14ac:dyDescent="0.25">
      <c r="A16" s="406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06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06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06">
        <v>2</v>
      </c>
      <c r="B22" s="553" t="s">
        <v>161</v>
      </c>
      <c r="C22" s="553"/>
      <c r="D22" s="553"/>
      <c r="E22" s="553"/>
      <c r="F22" s="553"/>
      <c r="G22" s="553"/>
      <c r="H22" s="565">
        <v>738.02</v>
      </c>
      <c r="I22" s="565"/>
    </row>
    <row r="23" spans="1:9" ht="14" x14ac:dyDescent="0.25">
      <c r="A23" s="406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06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06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670.92</v>
      </c>
    </row>
    <row r="31" spans="1:9" ht="13" x14ac:dyDescent="0.25">
      <c r="A31" s="406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06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06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06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06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06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06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670.92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07">
        <v>2</v>
      </c>
      <c r="B40" s="554" t="s">
        <v>142</v>
      </c>
      <c r="C40" s="554"/>
      <c r="D40" s="554"/>
      <c r="E40" s="554"/>
      <c r="F40" s="554"/>
      <c r="G40" s="554"/>
      <c r="H40" s="554"/>
      <c r="I40" s="400" t="s">
        <v>16</v>
      </c>
    </row>
    <row r="41" spans="1:9" ht="13" x14ac:dyDescent="0.25">
      <c r="A41" s="401" t="s">
        <v>15</v>
      </c>
      <c r="B41" s="573"/>
      <c r="C41" s="573"/>
      <c r="D41" s="573"/>
      <c r="E41" s="573"/>
      <c r="F41" s="573"/>
      <c r="G41" s="573"/>
      <c r="H41" s="573"/>
      <c r="I41" s="25">
        <v>89.29</v>
      </c>
    </row>
    <row r="42" spans="1:9" ht="13" x14ac:dyDescent="0.25">
      <c r="A42" s="401"/>
      <c r="B42" s="572" t="s">
        <v>140</v>
      </c>
      <c r="C42" s="572"/>
      <c r="D42" s="572"/>
      <c r="E42" s="572"/>
      <c r="F42" s="572"/>
      <c r="G42" s="572"/>
      <c r="H42" s="57">
        <v>2.7</v>
      </c>
      <c r="I42" s="28" t="s">
        <v>49</v>
      </c>
    </row>
    <row r="43" spans="1:9" ht="13" x14ac:dyDescent="0.25">
      <c r="A43" s="401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01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138.16</v>
      </c>
    </row>
    <row r="45" spans="1:9" ht="13" x14ac:dyDescent="0.25">
      <c r="A45" s="401"/>
      <c r="B45" s="572" t="s">
        <v>256</v>
      </c>
      <c r="C45" s="572"/>
      <c r="D45" s="572"/>
      <c r="E45" s="572"/>
      <c r="F45" s="572"/>
      <c r="G45" s="572"/>
      <c r="H45" s="57">
        <v>172.7</v>
      </c>
      <c r="I45" s="28" t="s">
        <v>49</v>
      </c>
    </row>
    <row r="46" spans="1:9" ht="13" x14ac:dyDescent="0.25">
      <c r="A46" s="401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01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01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01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02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232.45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07">
        <v>3</v>
      </c>
      <c r="B55" s="554" t="s">
        <v>130</v>
      </c>
      <c r="C55" s="554"/>
      <c r="D55" s="554"/>
      <c r="E55" s="554"/>
      <c r="F55" s="554"/>
      <c r="G55" s="554"/>
      <c r="H55" s="554"/>
      <c r="I55" s="407" t="s">
        <v>16</v>
      </c>
    </row>
    <row r="56" spans="1:9" ht="13" x14ac:dyDescent="0.25">
      <c r="A56" s="401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01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01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01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00" t="s">
        <v>62</v>
      </c>
      <c r="I65" s="400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134.184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10.063799999999999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6.7092000000000001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1.3418399999999999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16.773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53.6736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20.127599999999997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4.0255200000000002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246.89855999999997</v>
      </c>
    </row>
    <row r="75" spans="1:9" ht="13" x14ac:dyDescent="0.25">
      <c r="A75" s="404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07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07" t="s">
        <v>16</v>
      </c>
    </row>
    <row r="80" spans="1:9" ht="13" x14ac:dyDescent="0.25">
      <c r="A80" s="401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55.887635999999993</v>
      </c>
    </row>
    <row r="81" spans="1:9" ht="13" x14ac:dyDescent="0.25">
      <c r="A81" s="401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18.651575999999999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74.539211999999992</v>
      </c>
    </row>
    <row r="83" spans="1:9" ht="13" x14ac:dyDescent="0.25">
      <c r="A83" s="401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05">
        <f>ROUND(H74*I82,2)</f>
        <v>27.43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101.969212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07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07" t="s">
        <v>16</v>
      </c>
    </row>
    <row r="88" spans="1:9" ht="13" x14ac:dyDescent="0.25">
      <c r="A88" s="401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0.46964400000000006</v>
      </c>
    </row>
    <row r="89" spans="1:9" ht="13" x14ac:dyDescent="0.25">
      <c r="A89" s="401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0.6396440000000001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07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07" t="s">
        <v>16</v>
      </c>
    </row>
    <row r="93" spans="1:9" ht="13" x14ac:dyDescent="0.25">
      <c r="A93" s="401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2.8178639999999997</v>
      </c>
    </row>
    <row r="94" spans="1:9" ht="13" x14ac:dyDescent="0.25">
      <c r="A94" s="401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0.20127599999999998</v>
      </c>
    </row>
    <row r="95" spans="1:9" ht="13" x14ac:dyDescent="0.25">
      <c r="A95" s="401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1.07</v>
      </c>
    </row>
    <row r="96" spans="1:9" ht="13" x14ac:dyDescent="0.25">
      <c r="A96" s="401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0.27</v>
      </c>
    </row>
    <row r="97" spans="1:9" ht="13" x14ac:dyDescent="0.25">
      <c r="A97" s="401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13.015848</v>
      </c>
    </row>
    <row r="98" spans="1:9" ht="13" x14ac:dyDescent="0.25">
      <c r="A98" s="401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4.7898320639999996</v>
      </c>
    </row>
    <row r="99" spans="1:9" ht="13" x14ac:dyDescent="0.25">
      <c r="A99" s="401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21.47</v>
      </c>
    </row>
    <row r="100" spans="1:9" ht="13" x14ac:dyDescent="0.25">
      <c r="A100" s="401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5.37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49.004820063999993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12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55.887635999999993</v>
      </c>
    </row>
    <row r="105" spans="1:9" ht="13" x14ac:dyDescent="0.3">
      <c r="A105" s="412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6.7092000000000001</v>
      </c>
    </row>
    <row r="106" spans="1:9" ht="13" x14ac:dyDescent="0.3">
      <c r="A106" s="412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0.134184</v>
      </c>
    </row>
    <row r="107" spans="1:9" ht="13" x14ac:dyDescent="0.3">
      <c r="A107" s="412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0.33545999999999998</v>
      </c>
    </row>
    <row r="108" spans="1:9" ht="13" x14ac:dyDescent="0.3">
      <c r="A108" s="412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1.8785760000000002</v>
      </c>
    </row>
    <row r="109" spans="1:9" ht="13" x14ac:dyDescent="0.3">
      <c r="A109" s="412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64.945055999999994</v>
      </c>
    </row>
    <row r="111" spans="1:9" ht="13" x14ac:dyDescent="0.3">
      <c r="A111" s="411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23.9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88.845056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07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07" t="s">
        <v>16</v>
      </c>
    </row>
    <row r="115" spans="1:9" ht="13" x14ac:dyDescent="0.25">
      <c r="A115" s="401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246.89855999999997</v>
      </c>
    </row>
    <row r="116" spans="1:9" ht="13" x14ac:dyDescent="0.25">
      <c r="A116" s="401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101.969212</v>
      </c>
    </row>
    <row r="117" spans="1:9" ht="13" x14ac:dyDescent="0.25">
      <c r="A117" s="401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0.6396440000000001</v>
      </c>
    </row>
    <row r="118" spans="1:9" ht="13" x14ac:dyDescent="0.25">
      <c r="A118" s="401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49.004820063999993</v>
      </c>
    </row>
    <row r="119" spans="1:9" ht="13" x14ac:dyDescent="0.25">
      <c r="A119" s="401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88.845056</v>
      </c>
    </row>
    <row r="120" spans="1:9" ht="13" x14ac:dyDescent="0.25">
      <c r="A120" s="401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487.35729206399992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07">
        <v>5</v>
      </c>
      <c r="B123" s="581" t="s">
        <v>63</v>
      </c>
      <c r="C123" s="581"/>
      <c r="D123" s="581"/>
      <c r="E123" s="581"/>
      <c r="F123" s="581"/>
      <c r="G123" s="581"/>
      <c r="H123" s="407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1410.7272920639998</v>
      </c>
    </row>
    <row r="125" spans="1:9" ht="13" x14ac:dyDescent="0.25">
      <c r="A125" s="401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0.05</v>
      </c>
      <c r="I125" s="25">
        <f>I124*H125</f>
        <v>70.536364603199999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1481.2636566671997</v>
      </c>
    </row>
    <row r="127" spans="1:9" ht="13" x14ac:dyDescent="0.25">
      <c r="A127" s="401" t="s">
        <v>13</v>
      </c>
      <c r="B127" s="574" t="s">
        <v>58</v>
      </c>
      <c r="C127" s="622"/>
      <c r="D127" s="622"/>
      <c r="E127" s="622"/>
      <c r="F127" s="622"/>
      <c r="G127" s="623"/>
      <c r="H127" s="328">
        <v>1.295E-2</v>
      </c>
      <c r="I127" s="25">
        <f>I126*H127</f>
        <v>19.182364353840235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1500.44602102104</v>
      </c>
    </row>
    <row r="129" spans="1:9" ht="13" x14ac:dyDescent="0.25">
      <c r="A129" s="401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01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01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48.724800000000002</v>
      </c>
    </row>
    <row r="132" spans="1:9" ht="13" x14ac:dyDescent="0.25">
      <c r="A132" s="401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10.557040000000001</v>
      </c>
    </row>
    <row r="133" spans="1:9" ht="13" x14ac:dyDescent="0.25">
      <c r="A133" s="401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01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01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01"/>
      <c r="B136" s="625" t="s">
        <v>228</v>
      </c>
      <c r="C136" s="583"/>
      <c r="D136" s="583"/>
      <c r="E136" s="583"/>
      <c r="F136" s="583"/>
      <c r="G136" s="583"/>
      <c r="H136" s="26">
        <v>0.04</v>
      </c>
      <c r="I136" s="25">
        <f>I154*H136</f>
        <v>64.966400000000007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213.96696895704025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7.6499999999999999E-2</v>
      </c>
      <c r="I139" s="23">
        <f>SUM(I131:I136)</f>
        <v>124.24824000000001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06" t="s">
        <v>16</v>
      </c>
    </row>
    <row r="148" spans="1:9" ht="13" x14ac:dyDescent="0.25">
      <c r="A148" s="408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670.92</v>
      </c>
    </row>
    <row r="149" spans="1:9" ht="13" x14ac:dyDescent="0.25">
      <c r="A149" s="408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232.45</v>
      </c>
    </row>
    <row r="150" spans="1:9" ht="13" x14ac:dyDescent="0.25">
      <c r="A150" s="408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08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487.35729206399992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1410.7272920639998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213.96696895704025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1624.16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06" t="s">
        <v>23</v>
      </c>
      <c r="I157" s="406" t="s">
        <v>22</v>
      </c>
    </row>
    <row r="158" spans="1:9" x14ac:dyDescent="0.25">
      <c r="A158" s="621" t="s">
        <v>185</v>
      </c>
      <c r="B158" s="596"/>
      <c r="C158" s="619">
        <v>1624.16</v>
      </c>
      <c r="D158" s="597"/>
      <c r="E158" s="18">
        <v>1</v>
      </c>
      <c r="F158" s="619">
        <v>1624.16</v>
      </c>
      <c r="G158" s="597"/>
      <c r="H158" s="16">
        <v>1</v>
      </c>
      <c r="I158" s="409">
        <v>1624.16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09">
        <v>1624.16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06" t="s">
        <v>16</v>
      </c>
    </row>
    <row r="163" spans="1:9" x14ac:dyDescent="0.25">
      <c r="A163" s="410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410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09">
        <v>19490</v>
      </c>
    </row>
    <row r="165" spans="1:9" x14ac:dyDescent="0.25">
      <c r="A165" s="410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09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1624.16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19489.919999999998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4" right="0.511811024" top="0.78740157499999996" bottom="0.78740157499999996" header="0.31496062000000002" footer="0.3149606200000000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2:I174"/>
  <sheetViews>
    <sheetView topLeftCell="A166" workbookViewId="0">
      <selection activeCell="L185" sqref="L185"/>
    </sheetView>
  </sheetViews>
  <sheetFormatPr defaultRowHeight="12.5" x14ac:dyDescent="0.25"/>
  <cols>
    <col min="9" max="9" width="28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20"/>
      <c r="B12" s="424"/>
      <c r="C12" s="424"/>
      <c r="D12" s="424"/>
      <c r="E12" s="424"/>
      <c r="F12" s="424"/>
      <c r="G12" s="424"/>
      <c r="H12" s="424"/>
      <c r="I12" s="424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14" t="s">
        <v>15</v>
      </c>
      <c r="B14" s="553" t="s">
        <v>171</v>
      </c>
      <c r="C14" s="553"/>
      <c r="D14" s="553"/>
      <c r="E14" s="553"/>
      <c r="F14" s="553"/>
      <c r="G14" s="553"/>
      <c r="H14" s="555">
        <v>41087</v>
      </c>
      <c r="I14" s="555"/>
    </row>
    <row r="15" spans="1:9" ht="13" x14ac:dyDescent="0.25">
      <c r="A15" s="414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391</v>
      </c>
      <c r="I15" s="556"/>
    </row>
    <row r="16" spans="1:9" ht="13" x14ac:dyDescent="0.25">
      <c r="A16" s="414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14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14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14">
        <v>2</v>
      </c>
      <c r="B22" s="553" t="s">
        <v>161</v>
      </c>
      <c r="C22" s="553"/>
      <c r="D22" s="553"/>
      <c r="E22" s="553"/>
      <c r="F22" s="553"/>
      <c r="G22" s="553"/>
      <c r="H22" s="565">
        <v>738.02</v>
      </c>
      <c r="I22" s="565"/>
    </row>
    <row r="23" spans="1:9" ht="14" x14ac:dyDescent="0.25">
      <c r="A23" s="414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14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14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670.92</v>
      </c>
    </row>
    <row r="31" spans="1:9" ht="13" x14ac:dyDescent="0.25">
      <c r="A31" s="414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14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14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14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14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14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14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670.92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22">
        <v>2</v>
      </c>
      <c r="B40" s="554" t="s">
        <v>142</v>
      </c>
      <c r="C40" s="554"/>
      <c r="D40" s="554"/>
      <c r="E40" s="554"/>
      <c r="F40" s="554"/>
      <c r="G40" s="554"/>
      <c r="H40" s="554"/>
      <c r="I40" s="423" t="s">
        <v>16</v>
      </c>
    </row>
    <row r="41" spans="1:9" ht="13" x14ac:dyDescent="0.25">
      <c r="A41" s="415" t="s">
        <v>15</v>
      </c>
      <c r="B41" s="573"/>
      <c r="C41" s="573"/>
      <c r="D41" s="573"/>
      <c r="E41" s="573"/>
      <c r="F41" s="573"/>
      <c r="G41" s="573"/>
      <c r="H41" s="573"/>
      <c r="I41" s="25">
        <v>84.89</v>
      </c>
    </row>
    <row r="42" spans="1:9" ht="13" x14ac:dyDescent="0.25">
      <c r="A42" s="415"/>
      <c r="B42" s="572" t="s">
        <v>140</v>
      </c>
      <c r="C42" s="572"/>
      <c r="D42" s="572"/>
      <c r="E42" s="572"/>
      <c r="F42" s="572"/>
      <c r="G42" s="572"/>
      <c r="H42" s="57">
        <v>2.6</v>
      </c>
      <c r="I42" s="28" t="s">
        <v>49</v>
      </c>
    </row>
    <row r="43" spans="1:9" ht="13" x14ac:dyDescent="0.25">
      <c r="A43" s="415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15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138.16</v>
      </c>
    </row>
    <row r="45" spans="1:9" ht="13" x14ac:dyDescent="0.25">
      <c r="A45" s="415"/>
      <c r="B45" s="572" t="s">
        <v>256</v>
      </c>
      <c r="C45" s="572"/>
      <c r="D45" s="572"/>
      <c r="E45" s="572"/>
      <c r="F45" s="572"/>
      <c r="G45" s="572"/>
      <c r="H45" s="57">
        <v>172.7</v>
      </c>
      <c r="I45" s="28" t="s">
        <v>49</v>
      </c>
    </row>
    <row r="46" spans="1:9" ht="13" x14ac:dyDescent="0.25">
      <c r="A46" s="415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15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15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15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26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228.05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22">
        <v>3</v>
      </c>
      <c r="B55" s="554" t="s">
        <v>130</v>
      </c>
      <c r="C55" s="554"/>
      <c r="D55" s="554"/>
      <c r="E55" s="554"/>
      <c r="F55" s="554"/>
      <c r="G55" s="554"/>
      <c r="H55" s="554"/>
      <c r="I55" s="422" t="s">
        <v>16</v>
      </c>
    </row>
    <row r="56" spans="1:9" ht="13" x14ac:dyDescent="0.25">
      <c r="A56" s="415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15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15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15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23" t="s">
        <v>62</v>
      </c>
      <c r="I65" s="423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134.184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10.063799999999999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6.7092000000000001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1.3418399999999999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16.773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53.6736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20.127599999999997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4.0255200000000002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246.89855999999997</v>
      </c>
    </row>
    <row r="75" spans="1:9" ht="13" x14ac:dyDescent="0.25">
      <c r="A75" s="425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22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22" t="s">
        <v>16</v>
      </c>
    </row>
    <row r="80" spans="1:9" ht="13" x14ac:dyDescent="0.25">
      <c r="A80" s="415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55.887635999999993</v>
      </c>
    </row>
    <row r="81" spans="1:9" ht="13" x14ac:dyDescent="0.25">
      <c r="A81" s="415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18.651575999999999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74.539211999999992</v>
      </c>
    </row>
    <row r="83" spans="1:9" ht="13" x14ac:dyDescent="0.25">
      <c r="A83" s="415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21">
        <f>ROUND(H74*I82,2)</f>
        <v>27.43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101.969212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22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22" t="s">
        <v>16</v>
      </c>
    </row>
    <row r="88" spans="1:9" ht="13" x14ac:dyDescent="0.25">
      <c r="A88" s="415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0.46964400000000006</v>
      </c>
    </row>
    <row r="89" spans="1:9" ht="13" x14ac:dyDescent="0.25">
      <c r="A89" s="415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0.6396440000000001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22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22" t="s">
        <v>16</v>
      </c>
    </row>
    <row r="93" spans="1:9" ht="13" x14ac:dyDescent="0.25">
      <c r="A93" s="415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2.8178639999999997</v>
      </c>
    </row>
    <row r="94" spans="1:9" ht="13" x14ac:dyDescent="0.25">
      <c r="A94" s="415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0.20127599999999998</v>
      </c>
    </row>
    <row r="95" spans="1:9" ht="13" x14ac:dyDescent="0.25">
      <c r="A95" s="415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1.07</v>
      </c>
    </row>
    <row r="96" spans="1:9" ht="13" x14ac:dyDescent="0.25">
      <c r="A96" s="415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0.27</v>
      </c>
    </row>
    <row r="97" spans="1:9" ht="13" x14ac:dyDescent="0.25">
      <c r="A97" s="415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13.015848</v>
      </c>
    </row>
    <row r="98" spans="1:9" ht="13" x14ac:dyDescent="0.25">
      <c r="A98" s="415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4.7898320639999996</v>
      </c>
    </row>
    <row r="99" spans="1:9" ht="13" x14ac:dyDescent="0.25">
      <c r="A99" s="415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21.47</v>
      </c>
    </row>
    <row r="100" spans="1:9" ht="13" x14ac:dyDescent="0.25">
      <c r="A100" s="415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5.37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49.004820063999993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13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55.887635999999993</v>
      </c>
    </row>
    <row r="105" spans="1:9" ht="13" x14ac:dyDescent="0.3">
      <c r="A105" s="413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6.7092000000000001</v>
      </c>
    </row>
    <row r="106" spans="1:9" ht="13" x14ac:dyDescent="0.3">
      <c r="A106" s="413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0.134184</v>
      </c>
    </row>
    <row r="107" spans="1:9" ht="13" x14ac:dyDescent="0.3">
      <c r="A107" s="413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0.33545999999999998</v>
      </c>
    </row>
    <row r="108" spans="1:9" ht="13" x14ac:dyDescent="0.3">
      <c r="A108" s="413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1.8785760000000002</v>
      </c>
    </row>
    <row r="109" spans="1:9" ht="13" x14ac:dyDescent="0.3">
      <c r="A109" s="413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64.945055999999994</v>
      </c>
    </row>
    <row r="111" spans="1:9" ht="13" x14ac:dyDescent="0.3">
      <c r="A111" s="416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23.9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88.845056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22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22" t="s">
        <v>16</v>
      </c>
    </row>
    <row r="115" spans="1:9" ht="13" x14ac:dyDescent="0.25">
      <c r="A115" s="415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246.89855999999997</v>
      </c>
    </row>
    <row r="116" spans="1:9" ht="13" x14ac:dyDescent="0.25">
      <c r="A116" s="415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101.969212</v>
      </c>
    </row>
    <row r="117" spans="1:9" ht="13" x14ac:dyDescent="0.25">
      <c r="A117" s="415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0.6396440000000001</v>
      </c>
    </row>
    <row r="118" spans="1:9" ht="13" x14ac:dyDescent="0.25">
      <c r="A118" s="415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49.004820063999993</v>
      </c>
    </row>
    <row r="119" spans="1:9" ht="13" x14ac:dyDescent="0.25">
      <c r="A119" s="415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88.845056</v>
      </c>
    </row>
    <row r="120" spans="1:9" ht="13" x14ac:dyDescent="0.25">
      <c r="A120" s="415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487.35729206399992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22">
        <v>5</v>
      </c>
      <c r="B123" s="581" t="s">
        <v>63</v>
      </c>
      <c r="C123" s="581"/>
      <c r="D123" s="581"/>
      <c r="E123" s="581"/>
      <c r="F123" s="581"/>
      <c r="G123" s="581"/>
      <c r="H123" s="422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1406.3272920639999</v>
      </c>
    </row>
    <row r="125" spans="1:9" ht="13" x14ac:dyDescent="0.25">
      <c r="A125" s="415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0.05</v>
      </c>
      <c r="I125" s="25">
        <f>I124*H125</f>
        <v>70.3163646032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1476.6436566672</v>
      </c>
    </row>
    <row r="127" spans="1:9" ht="13" x14ac:dyDescent="0.25">
      <c r="A127" s="415" t="s">
        <v>13</v>
      </c>
      <c r="B127" s="574" t="s">
        <v>58</v>
      </c>
      <c r="C127" s="622"/>
      <c r="D127" s="622"/>
      <c r="E127" s="622"/>
      <c r="F127" s="622"/>
      <c r="G127" s="623"/>
      <c r="H127" s="328">
        <v>1.6279999999999999E-2</v>
      </c>
      <c r="I127" s="25">
        <f>I126*H127</f>
        <v>24.039758730542015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1500.683415397742</v>
      </c>
    </row>
    <row r="129" spans="1:9" ht="13" x14ac:dyDescent="0.25">
      <c r="A129" s="415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15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15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48.75</v>
      </c>
    </row>
    <row r="132" spans="1:9" ht="13" x14ac:dyDescent="0.25">
      <c r="A132" s="415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10.5625</v>
      </c>
    </row>
    <row r="133" spans="1:9" ht="13" x14ac:dyDescent="0.25">
      <c r="A133" s="415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15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15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15"/>
      <c r="B136" s="625" t="s">
        <v>228</v>
      </c>
      <c r="C136" s="583"/>
      <c r="D136" s="583"/>
      <c r="E136" s="583"/>
      <c r="F136" s="583"/>
      <c r="G136" s="583"/>
      <c r="H136" s="26">
        <v>0.04</v>
      </c>
      <c r="I136" s="25">
        <f>I154*H136</f>
        <v>65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218.668623333742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7.6499999999999999E-2</v>
      </c>
      <c r="I139" s="23">
        <f>SUM(I131:I136)</f>
        <v>124.3125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14" t="s">
        <v>16</v>
      </c>
    </row>
    <row r="148" spans="1:9" ht="13" x14ac:dyDescent="0.25">
      <c r="A148" s="418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670.92</v>
      </c>
    </row>
    <row r="149" spans="1:9" ht="13" x14ac:dyDescent="0.25">
      <c r="A149" s="418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228.05</v>
      </c>
    </row>
    <row r="150" spans="1:9" ht="13" x14ac:dyDescent="0.25">
      <c r="A150" s="418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18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487.35729206399992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1406.3272920639999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218.668623333742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1625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14" t="s">
        <v>23</v>
      </c>
      <c r="I157" s="414" t="s">
        <v>22</v>
      </c>
    </row>
    <row r="158" spans="1:9" x14ac:dyDescent="0.25">
      <c r="A158" s="621" t="s">
        <v>185</v>
      </c>
      <c r="B158" s="596"/>
      <c r="C158" s="619">
        <v>1625</v>
      </c>
      <c r="D158" s="597"/>
      <c r="E158" s="18">
        <v>1</v>
      </c>
      <c r="F158" s="619">
        <v>1625</v>
      </c>
      <c r="G158" s="597"/>
      <c r="H158" s="16">
        <v>1</v>
      </c>
      <c r="I158" s="419">
        <v>1625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19">
        <v>1625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14" t="s">
        <v>16</v>
      </c>
    </row>
    <row r="163" spans="1:9" x14ac:dyDescent="0.25">
      <c r="A163" s="417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417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19">
        <v>19500</v>
      </c>
    </row>
    <row r="165" spans="1:9" x14ac:dyDescent="0.25">
      <c r="A165" s="417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19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1625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19500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2:I174"/>
  <sheetViews>
    <sheetView topLeftCell="A22" workbookViewId="0">
      <selection activeCell="L26" sqref="L26"/>
    </sheetView>
  </sheetViews>
  <sheetFormatPr defaultRowHeight="12.5" x14ac:dyDescent="0.25"/>
  <cols>
    <col min="9" max="9" width="27.269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20"/>
      <c r="B12" s="424"/>
      <c r="C12" s="424"/>
      <c r="D12" s="424"/>
      <c r="E12" s="424"/>
      <c r="F12" s="424"/>
      <c r="G12" s="424"/>
      <c r="H12" s="424"/>
      <c r="I12" s="424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14" t="s">
        <v>15</v>
      </c>
      <c r="B14" s="553" t="s">
        <v>171</v>
      </c>
      <c r="C14" s="553"/>
      <c r="D14" s="553"/>
      <c r="E14" s="553"/>
      <c r="F14" s="553"/>
      <c r="G14" s="553"/>
      <c r="H14" s="555">
        <v>41087</v>
      </c>
      <c r="I14" s="555"/>
    </row>
    <row r="15" spans="1:9" ht="13" x14ac:dyDescent="0.25">
      <c r="A15" s="414" t="s">
        <v>13</v>
      </c>
      <c r="B15" s="553" t="s">
        <v>169</v>
      </c>
      <c r="C15" s="553"/>
      <c r="D15" s="553"/>
      <c r="E15" s="553"/>
      <c r="F15" s="553"/>
      <c r="G15" s="553"/>
      <c r="H15" s="556" t="s">
        <v>230</v>
      </c>
      <c r="I15" s="556"/>
    </row>
    <row r="16" spans="1:9" ht="13" x14ac:dyDescent="0.25">
      <c r="A16" s="414" t="s">
        <v>12</v>
      </c>
      <c r="B16" s="553" t="s">
        <v>167</v>
      </c>
      <c r="C16" s="553"/>
      <c r="D16" s="553"/>
      <c r="E16" s="553"/>
      <c r="F16" s="553"/>
      <c r="G16" s="553"/>
      <c r="H16" s="556" t="s">
        <v>247</v>
      </c>
      <c r="I16" s="556"/>
    </row>
    <row r="17" spans="1:9" ht="13" x14ac:dyDescent="0.25">
      <c r="A17" s="414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14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14">
        <v>2</v>
      </c>
      <c r="B22" s="553" t="s">
        <v>161</v>
      </c>
      <c r="C22" s="553"/>
      <c r="D22" s="553"/>
      <c r="E22" s="553"/>
      <c r="F22" s="553"/>
      <c r="G22" s="553"/>
      <c r="H22" s="565">
        <v>738.02</v>
      </c>
      <c r="I22" s="565"/>
    </row>
    <row r="23" spans="1:9" ht="14" x14ac:dyDescent="0.25">
      <c r="A23" s="414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14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14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738.02</v>
      </c>
    </row>
    <row r="31" spans="1:9" ht="13" x14ac:dyDescent="0.25">
      <c r="A31" s="414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14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14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14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14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14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14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738.02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22">
        <v>2</v>
      </c>
      <c r="B40" s="554" t="s">
        <v>142</v>
      </c>
      <c r="C40" s="554"/>
      <c r="D40" s="554"/>
      <c r="E40" s="554"/>
      <c r="F40" s="554"/>
      <c r="G40" s="554"/>
      <c r="H40" s="554"/>
      <c r="I40" s="423" t="s">
        <v>16</v>
      </c>
    </row>
    <row r="41" spans="1:9" ht="13" x14ac:dyDescent="0.25">
      <c r="A41" s="415" t="s">
        <v>15</v>
      </c>
      <c r="B41" s="573"/>
      <c r="C41" s="573"/>
      <c r="D41" s="573"/>
      <c r="E41" s="573"/>
      <c r="F41" s="573"/>
      <c r="G41" s="573"/>
      <c r="H41" s="573"/>
      <c r="I41" s="25">
        <v>70.12</v>
      </c>
    </row>
    <row r="42" spans="1:9" ht="13" x14ac:dyDescent="0.25">
      <c r="A42" s="415"/>
      <c r="B42" s="572" t="s">
        <v>140</v>
      </c>
      <c r="C42" s="572"/>
      <c r="D42" s="572"/>
      <c r="E42" s="572"/>
      <c r="F42" s="572"/>
      <c r="G42" s="572"/>
      <c r="H42" s="57">
        <v>2.6</v>
      </c>
      <c r="I42" s="28" t="s">
        <v>49</v>
      </c>
    </row>
    <row r="43" spans="1:9" ht="13" x14ac:dyDescent="0.25">
      <c r="A43" s="415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15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138.16</v>
      </c>
    </row>
    <row r="45" spans="1:9" ht="13" x14ac:dyDescent="0.25">
      <c r="A45" s="415"/>
      <c r="B45" s="572" t="s">
        <v>256</v>
      </c>
      <c r="C45" s="572"/>
      <c r="D45" s="572"/>
      <c r="E45" s="572"/>
      <c r="F45" s="572"/>
      <c r="G45" s="572"/>
      <c r="H45" s="57">
        <v>172.7</v>
      </c>
      <c r="I45" s="28" t="s">
        <v>49</v>
      </c>
    </row>
    <row r="46" spans="1:9" ht="13" x14ac:dyDescent="0.25">
      <c r="A46" s="415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15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15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15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26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213.28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22">
        <v>3</v>
      </c>
      <c r="B55" s="554" t="s">
        <v>130</v>
      </c>
      <c r="C55" s="554"/>
      <c r="D55" s="554"/>
      <c r="E55" s="554"/>
      <c r="F55" s="554"/>
      <c r="G55" s="554"/>
      <c r="H55" s="554"/>
      <c r="I55" s="422" t="s">
        <v>16</v>
      </c>
    </row>
    <row r="56" spans="1:9" ht="13" x14ac:dyDescent="0.25">
      <c r="A56" s="415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15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15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15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23" t="s">
        <v>62</v>
      </c>
      <c r="I65" s="423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147.60400000000001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11.0703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7.3802000000000003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1.47604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18.450500000000002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59.041600000000003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22.140599999999999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4.4281199999999998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271.59136000000001</v>
      </c>
    </row>
    <row r="75" spans="1:9" ht="13" x14ac:dyDescent="0.25">
      <c r="A75" s="425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22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22" t="s">
        <v>16</v>
      </c>
    </row>
    <row r="80" spans="1:9" ht="13" x14ac:dyDescent="0.25">
      <c r="A80" s="415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61.477066000000001</v>
      </c>
    </row>
    <row r="81" spans="1:9" ht="13" x14ac:dyDescent="0.25">
      <c r="A81" s="415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20.516955999999997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81.994022000000001</v>
      </c>
    </row>
    <row r="83" spans="1:9" ht="13" x14ac:dyDescent="0.25">
      <c r="A83" s="415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21">
        <f>ROUND(H74*I82,2)</f>
        <v>30.17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112.164022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22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22" t="s">
        <v>16</v>
      </c>
    </row>
    <row r="88" spans="1:9" ht="13" x14ac:dyDescent="0.25">
      <c r="A88" s="415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0.51661400000000002</v>
      </c>
    </row>
    <row r="89" spans="1:9" ht="13" x14ac:dyDescent="0.25">
      <c r="A89" s="415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0.70661400000000008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22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22" t="s">
        <v>16</v>
      </c>
    </row>
    <row r="93" spans="1:9" ht="13" x14ac:dyDescent="0.25">
      <c r="A93" s="415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3.0996839999999999</v>
      </c>
    </row>
    <row r="94" spans="1:9" ht="13" x14ac:dyDescent="0.25">
      <c r="A94" s="415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0.22140599999999996</v>
      </c>
    </row>
    <row r="95" spans="1:9" ht="13" x14ac:dyDescent="0.25">
      <c r="A95" s="415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1.18</v>
      </c>
    </row>
    <row r="96" spans="1:9" ht="13" x14ac:dyDescent="0.25">
      <c r="A96" s="415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</v>
      </c>
    </row>
    <row r="97" spans="1:9" ht="13" x14ac:dyDescent="0.25">
      <c r="A97" s="415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14.317588000000001</v>
      </c>
    </row>
    <row r="98" spans="1:9" ht="13" x14ac:dyDescent="0.25">
      <c r="A98" s="415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5.2688723839999998</v>
      </c>
    </row>
    <row r="99" spans="1:9" ht="13" x14ac:dyDescent="0.25">
      <c r="A99" s="415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23.62</v>
      </c>
    </row>
    <row r="100" spans="1:9" ht="13" x14ac:dyDescent="0.25">
      <c r="A100" s="415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5.9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53.907550383999997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13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61.477066000000001</v>
      </c>
    </row>
    <row r="105" spans="1:9" ht="13" x14ac:dyDescent="0.3">
      <c r="A105" s="413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7.3802000000000003</v>
      </c>
    </row>
    <row r="106" spans="1:9" ht="13" x14ac:dyDescent="0.3">
      <c r="A106" s="413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0.14760400000000001</v>
      </c>
    </row>
    <row r="107" spans="1:9" ht="13" x14ac:dyDescent="0.3">
      <c r="A107" s="413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0.36901</v>
      </c>
    </row>
    <row r="108" spans="1:9" ht="13" x14ac:dyDescent="0.3">
      <c r="A108" s="413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2.0664560000000001</v>
      </c>
    </row>
    <row r="109" spans="1:9" ht="13" x14ac:dyDescent="0.3">
      <c r="A109" s="413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71.440336000000002</v>
      </c>
    </row>
    <row r="111" spans="1:9" ht="13" x14ac:dyDescent="0.3">
      <c r="A111" s="416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26.29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97.730335999999994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22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22" t="s">
        <v>16</v>
      </c>
    </row>
    <row r="115" spans="1:9" ht="13" x14ac:dyDescent="0.25">
      <c r="A115" s="415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271.59136000000001</v>
      </c>
    </row>
    <row r="116" spans="1:9" ht="13" x14ac:dyDescent="0.25">
      <c r="A116" s="415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112.164022</v>
      </c>
    </row>
    <row r="117" spans="1:9" ht="13" x14ac:dyDescent="0.25">
      <c r="A117" s="415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0.70661400000000008</v>
      </c>
    </row>
    <row r="118" spans="1:9" ht="13" x14ac:dyDescent="0.25">
      <c r="A118" s="415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53.907550383999997</v>
      </c>
    </row>
    <row r="119" spans="1:9" ht="13" x14ac:dyDescent="0.25">
      <c r="A119" s="415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97.730335999999994</v>
      </c>
    </row>
    <row r="120" spans="1:9" ht="13" x14ac:dyDescent="0.25">
      <c r="A120" s="415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536.09988238400001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22">
        <v>5</v>
      </c>
      <c r="B123" s="581" t="s">
        <v>63</v>
      </c>
      <c r="C123" s="581"/>
      <c r="D123" s="581"/>
      <c r="E123" s="581"/>
      <c r="F123" s="581"/>
      <c r="G123" s="581"/>
      <c r="H123" s="422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1507.399882384</v>
      </c>
    </row>
    <row r="125" spans="1:9" ht="13" x14ac:dyDescent="0.25">
      <c r="A125" s="415" t="s">
        <v>15</v>
      </c>
      <c r="B125" s="574" t="s">
        <v>60</v>
      </c>
      <c r="C125" s="622"/>
      <c r="D125" s="622"/>
      <c r="E125" s="622"/>
      <c r="F125" s="622"/>
      <c r="G125" s="623"/>
      <c r="H125" s="32">
        <v>3.5000000000000003E-2</v>
      </c>
      <c r="I125" s="25">
        <f>I124*H125</f>
        <v>52.758995883440001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1560.1588782674401</v>
      </c>
    </row>
    <row r="127" spans="1:9" ht="13" x14ac:dyDescent="0.25">
      <c r="A127" s="415" t="s">
        <v>13</v>
      </c>
      <c r="B127" s="574" t="s">
        <v>58</v>
      </c>
      <c r="C127" s="622"/>
      <c r="D127" s="622"/>
      <c r="E127" s="622"/>
      <c r="F127" s="622"/>
      <c r="G127" s="623"/>
      <c r="H127" s="328">
        <v>1.295E-2</v>
      </c>
      <c r="I127" s="25">
        <f>I126*H127</f>
        <v>20.204057473563349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1580.3629357410034</v>
      </c>
    </row>
    <row r="129" spans="1:9" ht="13" x14ac:dyDescent="0.25">
      <c r="A129" s="415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15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15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51.9</v>
      </c>
    </row>
    <row r="132" spans="1:9" ht="13" x14ac:dyDescent="0.25">
      <c r="A132" s="415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11.244999999999999</v>
      </c>
    </row>
    <row r="133" spans="1:9" ht="13" x14ac:dyDescent="0.25">
      <c r="A133" s="415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15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15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15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86.5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222.60805335700334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149.64499999999998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14" t="s">
        <v>16</v>
      </c>
    </row>
    <row r="148" spans="1:9" ht="13" x14ac:dyDescent="0.25">
      <c r="A148" s="418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738.02</v>
      </c>
    </row>
    <row r="149" spans="1:9" ht="13" x14ac:dyDescent="0.25">
      <c r="A149" s="418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213.28</v>
      </c>
    </row>
    <row r="150" spans="1:9" ht="13" x14ac:dyDescent="0.25">
      <c r="A150" s="418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18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536.09988238400001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1507.399882384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222.60805335700334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1730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14" t="s">
        <v>23</v>
      </c>
      <c r="I157" s="414" t="s">
        <v>22</v>
      </c>
    </row>
    <row r="158" spans="1:9" x14ac:dyDescent="0.25">
      <c r="A158" s="621" t="s">
        <v>185</v>
      </c>
      <c r="B158" s="596"/>
      <c r="C158" s="619">
        <v>1730</v>
      </c>
      <c r="D158" s="597"/>
      <c r="E158" s="18">
        <v>1</v>
      </c>
      <c r="F158" s="619">
        <v>1730</v>
      </c>
      <c r="G158" s="597"/>
      <c r="H158" s="16">
        <v>1</v>
      </c>
      <c r="I158" s="419">
        <v>1730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19">
        <v>1730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14" t="s">
        <v>16</v>
      </c>
    </row>
    <row r="163" spans="1:9" x14ac:dyDescent="0.25">
      <c r="A163" s="417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417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19">
        <v>20760</v>
      </c>
    </row>
    <row r="165" spans="1:9" x14ac:dyDescent="0.25">
      <c r="A165" s="417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19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1730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20760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2:I174"/>
  <sheetViews>
    <sheetView topLeftCell="A145" workbookViewId="0">
      <selection sqref="A1:I174"/>
    </sheetView>
  </sheetViews>
  <sheetFormatPr defaultRowHeight="12.5" x14ac:dyDescent="0.25"/>
  <cols>
    <col min="9" max="9" width="23.269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20"/>
      <c r="B12" s="424"/>
      <c r="C12" s="424"/>
      <c r="D12" s="424"/>
      <c r="E12" s="424"/>
      <c r="F12" s="424"/>
      <c r="G12" s="424"/>
      <c r="H12" s="424"/>
      <c r="I12" s="424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14" t="s">
        <v>15</v>
      </c>
      <c r="B14" s="553" t="s">
        <v>171</v>
      </c>
      <c r="C14" s="553"/>
      <c r="D14" s="553"/>
      <c r="E14" s="553"/>
      <c r="F14" s="553"/>
      <c r="G14" s="553"/>
      <c r="H14" s="555">
        <v>41087</v>
      </c>
      <c r="I14" s="555"/>
    </row>
    <row r="15" spans="1:9" ht="13" x14ac:dyDescent="0.25">
      <c r="A15" s="414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397</v>
      </c>
      <c r="I15" s="556"/>
    </row>
    <row r="16" spans="1:9" ht="13" x14ac:dyDescent="0.25">
      <c r="A16" s="414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14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14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14">
        <v>2</v>
      </c>
      <c r="B22" s="553" t="s">
        <v>161</v>
      </c>
      <c r="C22" s="553"/>
      <c r="D22" s="553"/>
      <c r="E22" s="553"/>
      <c r="F22" s="553"/>
      <c r="G22" s="553"/>
      <c r="H22" s="565">
        <v>738.02</v>
      </c>
      <c r="I22" s="565"/>
    </row>
    <row r="23" spans="1:9" ht="14" x14ac:dyDescent="0.25">
      <c r="A23" s="414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14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14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670.92</v>
      </c>
    </row>
    <row r="31" spans="1:9" ht="13" x14ac:dyDescent="0.25">
      <c r="A31" s="414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14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14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14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14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14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14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670.92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22">
        <v>2</v>
      </c>
      <c r="B40" s="554" t="s">
        <v>142</v>
      </c>
      <c r="C40" s="554"/>
      <c r="D40" s="554"/>
      <c r="E40" s="554"/>
      <c r="F40" s="554"/>
      <c r="G40" s="554"/>
      <c r="H40" s="554"/>
      <c r="I40" s="423" t="s">
        <v>16</v>
      </c>
    </row>
    <row r="41" spans="1:9" ht="13" x14ac:dyDescent="0.25">
      <c r="A41" s="415" t="s">
        <v>15</v>
      </c>
      <c r="B41" s="573"/>
      <c r="C41" s="573"/>
      <c r="D41" s="573"/>
      <c r="E41" s="573"/>
      <c r="F41" s="573"/>
      <c r="G41" s="573"/>
      <c r="H41" s="573"/>
      <c r="I41" s="25">
        <v>95.89</v>
      </c>
    </row>
    <row r="42" spans="1:9" ht="13" x14ac:dyDescent="0.25">
      <c r="A42" s="415"/>
      <c r="B42" s="572" t="s">
        <v>140</v>
      </c>
      <c r="C42" s="572"/>
      <c r="D42" s="572"/>
      <c r="E42" s="572"/>
      <c r="F42" s="572"/>
      <c r="G42" s="572"/>
      <c r="H42" s="57">
        <v>2.85</v>
      </c>
      <c r="I42" s="28" t="s">
        <v>49</v>
      </c>
    </row>
    <row r="43" spans="1:9" ht="13" x14ac:dyDescent="0.25">
      <c r="A43" s="415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15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138.16</v>
      </c>
    </row>
    <row r="45" spans="1:9" ht="13" x14ac:dyDescent="0.25">
      <c r="A45" s="415"/>
      <c r="B45" s="572" t="s">
        <v>256</v>
      </c>
      <c r="C45" s="572"/>
      <c r="D45" s="572"/>
      <c r="E45" s="572"/>
      <c r="F45" s="572"/>
      <c r="G45" s="572"/>
      <c r="H45" s="57">
        <v>172.7</v>
      </c>
      <c r="I45" s="28" t="s">
        <v>49</v>
      </c>
    </row>
    <row r="46" spans="1:9" ht="13" x14ac:dyDescent="0.25">
      <c r="A46" s="415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15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15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15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26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239.05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22">
        <v>3</v>
      </c>
      <c r="B55" s="554" t="s">
        <v>130</v>
      </c>
      <c r="C55" s="554"/>
      <c r="D55" s="554"/>
      <c r="E55" s="554"/>
      <c r="F55" s="554"/>
      <c r="G55" s="554"/>
      <c r="H55" s="554"/>
      <c r="I55" s="422" t="s">
        <v>16</v>
      </c>
    </row>
    <row r="56" spans="1:9" ht="13" x14ac:dyDescent="0.25">
      <c r="A56" s="415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15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15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15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23" t="s">
        <v>62</v>
      </c>
      <c r="I65" s="423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134.184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10.063799999999999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6.7092000000000001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1.3418399999999999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16.773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53.6736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20.127599999999997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4.0255200000000002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246.89855999999997</v>
      </c>
    </row>
    <row r="75" spans="1:9" ht="13" x14ac:dyDescent="0.25">
      <c r="A75" s="425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22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22" t="s">
        <v>16</v>
      </c>
    </row>
    <row r="80" spans="1:9" ht="13" x14ac:dyDescent="0.25">
      <c r="A80" s="415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55.887635999999993</v>
      </c>
    </row>
    <row r="81" spans="1:9" ht="13" x14ac:dyDescent="0.25">
      <c r="A81" s="415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18.651575999999999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74.539211999999992</v>
      </c>
    </row>
    <row r="83" spans="1:9" ht="13" x14ac:dyDescent="0.25">
      <c r="A83" s="415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21">
        <f>ROUND(H74*I82,2)</f>
        <v>27.43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101.969212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22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22" t="s">
        <v>16</v>
      </c>
    </row>
    <row r="88" spans="1:9" ht="13" x14ac:dyDescent="0.25">
      <c r="A88" s="415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0.46964400000000006</v>
      </c>
    </row>
    <row r="89" spans="1:9" ht="13" x14ac:dyDescent="0.25">
      <c r="A89" s="415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0.6396440000000001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22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22" t="s">
        <v>16</v>
      </c>
    </row>
    <row r="93" spans="1:9" ht="13" x14ac:dyDescent="0.25">
      <c r="A93" s="415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2.8178639999999997</v>
      </c>
    </row>
    <row r="94" spans="1:9" ht="13" x14ac:dyDescent="0.25">
      <c r="A94" s="415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0.20127599999999998</v>
      </c>
    </row>
    <row r="95" spans="1:9" ht="13" x14ac:dyDescent="0.25">
      <c r="A95" s="415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1.07</v>
      </c>
    </row>
    <row r="96" spans="1:9" ht="13" x14ac:dyDescent="0.25">
      <c r="A96" s="415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0.27</v>
      </c>
    </row>
    <row r="97" spans="1:9" ht="13" x14ac:dyDescent="0.25">
      <c r="A97" s="415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13.015848</v>
      </c>
    </row>
    <row r="98" spans="1:9" ht="13" x14ac:dyDescent="0.25">
      <c r="A98" s="415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4.7898320639999996</v>
      </c>
    </row>
    <row r="99" spans="1:9" ht="13" x14ac:dyDescent="0.25">
      <c r="A99" s="415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21.47</v>
      </c>
    </row>
    <row r="100" spans="1:9" ht="13" x14ac:dyDescent="0.25">
      <c r="A100" s="415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5.37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49.004820063999993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13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55.887635999999993</v>
      </c>
    </row>
    <row r="105" spans="1:9" ht="13" x14ac:dyDescent="0.3">
      <c r="A105" s="413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6.7092000000000001</v>
      </c>
    </row>
    <row r="106" spans="1:9" ht="13" x14ac:dyDescent="0.3">
      <c r="A106" s="413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0.134184</v>
      </c>
    </row>
    <row r="107" spans="1:9" ht="13" x14ac:dyDescent="0.3">
      <c r="A107" s="413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0.33545999999999998</v>
      </c>
    </row>
    <row r="108" spans="1:9" ht="13" x14ac:dyDescent="0.3">
      <c r="A108" s="413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1.8785760000000002</v>
      </c>
    </row>
    <row r="109" spans="1:9" ht="13" x14ac:dyDescent="0.3">
      <c r="A109" s="413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64.945055999999994</v>
      </c>
    </row>
    <row r="111" spans="1:9" ht="13" x14ac:dyDescent="0.3">
      <c r="A111" s="416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23.9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88.845056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22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22" t="s">
        <v>16</v>
      </c>
    </row>
    <row r="115" spans="1:9" ht="13" x14ac:dyDescent="0.25">
      <c r="A115" s="415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246.89855999999997</v>
      </c>
    </row>
    <row r="116" spans="1:9" ht="13" x14ac:dyDescent="0.25">
      <c r="A116" s="415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101.969212</v>
      </c>
    </row>
    <row r="117" spans="1:9" ht="13" x14ac:dyDescent="0.25">
      <c r="A117" s="415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0.6396440000000001</v>
      </c>
    </row>
    <row r="118" spans="1:9" ht="13" x14ac:dyDescent="0.25">
      <c r="A118" s="415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49.004820063999993</v>
      </c>
    </row>
    <row r="119" spans="1:9" ht="13" x14ac:dyDescent="0.25">
      <c r="A119" s="415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88.845056</v>
      </c>
    </row>
    <row r="120" spans="1:9" ht="13" x14ac:dyDescent="0.25">
      <c r="A120" s="415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487.35729206399992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22">
        <v>5</v>
      </c>
      <c r="B123" s="581" t="s">
        <v>63</v>
      </c>
      <c r="C123" s="581"/>
      <c r="D123" s="581"/>
      <c r="E123" s="581"/>
      <c r="F123" s="581"/>
      <c r="G123" s="581"/>
      <c r="H123" s="422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1417.3272920639999</v>
      </c>
    </row>
    <row r="125" spans="1:9" ht="13" x14ac:dyDescent="0.25">
      <c r="A125" s="415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0.06</v>
      </c>
      <c r="I125" s="25">
        <f>I124*H125</f>
        <v>85.03963752384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1502.3669295878399</v>
      </c>
    </row>
    <row r="127" spans="1:9" ht="13" x14ac:dyDescent="0.25">
      <c r="A127" s="415" t="s">
        <v>13</v>
      </c>
      <c r="B127" s="574" t="s">
        <v>58</v>
      </c>
      <c r="C127" s="622"/>
      <c r="D127" s="622"/>
      <c r="E127" s="622"/>
      <c r="F127" s="622"/>
      <c r="G127" s="623"/>
      <c r="H127" s="441">
        <v>1.7808000000000001E-2</v>
      </c>
      <c r="I127" s="25">
        <f>I126*H127</f>
        <v>26.754150282100255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1529.1210798699401</v>
      </c>
    </row>
    <row r="129" spans="1:9" ht="13" x14ac:dyDescent="0.25">
      <c r="A129" s="415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15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15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48.75</v>
      </c>
    </row>
    <row r="132" spans="1:9" ht="13" x14ac:dyDescent="0.25">
      <c r="A132" s="415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10.5625</v>
      </c>
    </row>
    <row r="133" spans="1:9" ht="13" x14ac:dyDescent="0.25">
      <c r="A133" s="415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15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15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15"/>
      <c r="B136" s="625" t="s">
        <v>228</v>
      </c>
      <c r="C136" s="583"/>
      <c r="D136" s="583"/>
      <c r="E136" s="583"/>
      <c r="F136" s="583"/>
      <c r="G136" s="583"/>
      <c r="H136" s="26">
        <v>2.2499999999999999E-2</v>
      </c>
      <c r="I136" s="25">
        <f>I154*H136</f>
        <v>36.5625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207.66878780594024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5.8999999999999997E-2</v>
      </c>
      <c r="I139" s="23">
        <f>SUM(I131:I136)</f>
        <v>95.875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14" t="s">
        <v>16</v>
      </c>
    </row>
    <row r="148" spans="1:9" ht="13" x14ac:dyDescent="0.25">
      <c r="A148" s="418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670.92</v>
      </c>
    </row>
    <row r="149" spans="1:9" ht="13" x14ac:dyDescent="0.25">
      <c r="A149" s="418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239.05</v>
      </c>
    </row>
    <row r="150" spans="1:9" ht="13" x14ac:dyDescent="0.25">
      <c r="A150" s="418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18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487.35729206399992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1417.3272920639999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207.66878780594024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1625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14" t="s">
        <v>23</v>
      </c>
      <c r="I157" s="414" t="s">
        <v>22</v>
      </c>
    </row>
    <row r="158" spans="1:9" x14ac:dyDescent="0.25">
      <c r="A158" s="621" t="s">
        <v>185</v>
      </c>
      <c r="B158" s="596"/>
      <c r="C158" s="619">
        <v>1625</v>
      </c>
      <c r="D158" s="597"/>
      <c r="E158" s="18">
        <v>1</v>
      </c>
      <c r="F158" s="619">
        <v>1625</v>
      </c>
      <c r="G158" s="597"/>
      <c r="H158" s="16">
        <v>1</v>
      </c>
      <c r="I158" s="419">
        <v>1625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19">
        <v>1625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14" t="s">
        <v>16</v>
      </c>
    </row>
    <row r="163" spans="1:9" x14ac:dyDescent="0.25">
      <c r="A163" s="417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417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19">
        <v>19500</v>
      </c>
    </row>
    <row r="165" spans="1:9" x14ac:dyDescent="0.25">
      <c r="A165" s="417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19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1625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19500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I168"/>
  <sheetViews>
    <sheetView topLeftCell="A4" workbookViewId="0">
      <selection activeCell="M151" sqref="M151"/>
    </sheetView>
  </sheetViews>
  <sheetFormatPr defaultRowHeight="12.5" x14ac:dyDescent="0.25"/>
  <cols>
    <col min="9" max="9" width="43.1796875" customWidth="1"/>
  </cols>
  <sheetData>
    <row r="1" spans="1:9" ht="23" x14ac:dyDescent="0.25">
      <c r="A1" s="557" t="s">
        <v>178</v>
      </c>
      <c r="B1" s="557"/>
      <c r="C1" s="557"/>
      <c r="D1" s="557"/>
      <c r="E1" s="557"/>
      <c r="F1" s="557"/>
      <c r="G1" s="557"/>
      <c r="H1" s="557"/>
      <c r="I1" s="557"/>
    </row>
    <row r="2" spans="1:9" ht="23" x14ac:dyDescent="0.25">
      <c r="A2" s="558"/>
      <c r="B2" s="558"/>
      <c r="C2" s="558"/>
      <c r="D2" s="558"/>
      <c r="E2" s="558"/>
      <c r="F2" s="558"/>
      <c r="G2" s="558"/>
      <c r="H2" s="558"/>
      <c r="I2" s="558"/>
    </row>
    <row r="3" spans="1:9" ht="13" x14ac:dyDescent="0.25">
      <c r="A3" s="553" t="s">
        <v>182</v>
      </c>
      <c r="B3" s="553"/>
      <c r="C3" s="553"/>
      <c r="D3" s="553"/>
      <c r="E3" s="553"/>
      <c r="F3" s="556"/>
      <c r="G3" s="556"/>
      <c r="H3" s="556"/>
      <c r="I3" s="556"/>
    </row>
    <row r="4" spans="1:9" ht="13" x14ac:dyDescent="0.25">
      <c r="A4" s="553" t="s">
        <v>175</v>
      </c>
      <c r="B4" s="553"/>
      <c r="C4" s="553"/>
      <c r="D4" s="553"/>
      <c r="E4" s="553"/>
      <c r="F4" s="626"/>
      <c r="G4" s="556"/>
      <c r="H4" s="556"/>
      <c r="I4" s="556"/>
    </row>
    <row r="5" spans="1:9" ht="13" x14ac:dyDescent="0.25">
      <c r="A5" s="553" t="s">
        <v>181</v>
      </c>
      <c r="B5" s="553"/>
      <c r="C5" s="553"/>
      <c r="D5" s="553"/>
      <c r="E5" s="553"/>
      <c r="F5" s="553"/>
      <c r="G5" s="553"/>
      <c r="H5" s="553"/>
      <c r="I5" s="553"/>
    </row>
    <row r="6" spans="1:9" ht="13" x14ac:dyDescent="0.25">
      <c r="A6" s="420"/>
      <c r="B6" s="424"/>
      <c r="C6" s="424"/>
      <c r="D6" s="424"/>
      <c r="E6" s="424"/>
      <c r="F6" s="424"/>
      <c r="G6" s="424"/>
      <c r="H6" s="424"/>
      <c r="I6" s="424"/>
    </row>
    <row r="7" spans="1:9" ht="14" x14ac:dyDescent="0.25">
      <c r="A7" s="554" t="s">
        <v>172</v>
      </c>
      <c r="B7" s="554"/>
      <c r="C7" s="554"/>
      <c r="D7" s="554"/>
      <c r="E7" s="554"/>
      <c r="F7" s="554"/>
      <c r="G7" s="554"/>
      <c r="H7" s="554"/>
      <c r="I7" s="554"/>
    </row>
    <row r="8" spans="1:9" ht="13" x14ac:dyDescent="0.25">
      <c r="A8" s="414" t="s">
        <v>15</v>
      </c>
      <c r="B8" s="553" t="s">
        <v>171</v>
      </c>
      <c r="C8" s="553"/>
      <c r="D8" s="553"/>
      <c r="E8" s="553"/>
      <c r="F8" s="553"/>
      <c r="G8" s="553"/>
      <c r="H8" s="555">
        <v>41086</v>
      </c>
      <c r="I8" s="555"/>
    </row>
    <row r="9" spans="1:9" ht="13" x14ac:dyDescent="0.25">
      <c r="A9" s="414" t="s">
        <v>13</v>
      </c>
      <c r="B9" s="553" t="s">
        <v>169</v>
      </c>
      <c r="C9" s="553"/>
      <c r="D9" s="553"/>
      <c r="E9" s="553"/>
      <c r="F9" s="553"/>
      <c r="G9" s="553"/>
      <c r="H9" s="556" t="s">
        <v>383</v>
      </c>
      <c r="I9" s="556"/>
    </row>
    <row r="10" spans="1:9" ht="13" x14ac:dyDescent="0.25">
      <c r="A10" s="414" t="s">
        <v>12</v>
      </c>
      <c r="B10" s="553" t="s">
        <v>167</v>
      </c>
      <c r="C10" s="553"/>
      <c r="D10" s="553"/>
      <c r="E10" s="553"/>
      <c r="F10" s="553"/>
      <c r="G10" s="553"/>
      <c r="H10" s="556" t="s">
        <v>247</v>
      </c>
      <c r="I10" s="556"/>
    </row>
    <row r="11" spans="1:9" ht="13" x14ac:dyDescent="0.25">
      <c r="A11" s="414" t="s">
        <v>35</v>
      </c>
      <c r="B11" s="553" t="s">
        <v>165</v>
      </c>
      <c r="C11" s="553"/>
      <c r="D11" s="553"/>
      <c r="E11" s="553"/>
      <c r="F11" s="553"/>
      <c r="G11" s="553"/>
      <c r="H11" s="556">
        <v>12</v>
      </c>
      <c r="I11" s="556"/>
    </row>
    <row r="12" spans="1:9" ht="13" x14ac:dyDescent="0.25">
      <c r="A12" s="560"/>
      <c r="B12" s="560"/>
      <c r="C12" s="560"/>
      <c r="D12" s="560"/>
      <c r="E12" s="560"/>
      <c r="F12" s="560"/>
      <c r="G12" s="560"/>
      <c r="H12" s="560"/>
      <c r="I12" s="560"/>
    </row>
    <row r="13" spans="1:9" ht="14" x14ac:dyDescent="0.25">
      <c r="A13" s="554" t="s">
        <v>164</v>
      </c>
      <c r="B13" s="554"/>
      <c r="C13" s="554"/>
      <c r="D13" s="554"/>
      <c r="E13" s="554"/>
      <c r="F13" s="554"/>
      <c r="G13" s="554"/>
      <c r="H13" s="554"/>
      <c r="I13" s="554"/>
    </row>
    <row r="14" spans="1:9" ht="14" x14ac:dyDescent="0.25">
      <c r="A14" s="554" t="s">
        <v>163</v>
      </c>
      <c r="B14" s="554"/>
      <c r="C14" s="554"/>
      <c r="D14" s="554"/>
      <c r="E14" s="554"/>
      <c r="F14" s="554"/>
      <c r="G14" s="554"/>
      <c r="H14" s="554"/>
      <c r="I14" s="554"/>
    </row>
    <row r="15" spans="1:9" ht="13" x14ac:dyDescent="0.25">
      <c r="A15" s="414">
        <v>1</v>
      </c>
      <c r="B15" s="553" t="s">
        <v>162</v>
      </c>
      <c r="C15" s="553"/>
      <c r="D15" s="553"/>
      <c r="E15" s="553"/>
      <c r="F15" s="553"/>
      <c r="G15" s="553"/>
      <c r="H15" s="565" t="s">
        <v>185</v>
      </c>
      <c r="I15" s="565"/>
    </row>
    <row r="16" spans="1:9" ht="13" x14ac:dyDescent="0.25">
      <c r="A16" s="414">
        <v>2</v>
      </c>
      <c r="B16" s="553" t="s">
        <v>161</v>
      </c>
      <c r="C16" s="553"/>
      <c r="D16" s="553"/>
      <c r="E16" s="553"/>
      <c r="F16" s="553"/>
      <c r="G16" s="553"/>
      <c r="H16" s="565">
        <v>758.79</v>
      </c>
      <c r="I16" s="565"/>
    </row>
    <row r="17" spans="1:9" ht="14" x14ac:dyDescent="0.25">
      <c r="A17" s="414">
        <v>3</v>
      </c>
      <c r="B17" s="553" t="s">
        <v>160</v>
      </c>
      <c r="C17" s="553"/>
      <c r="D17" s="553"/>
      <c r="E17" s="553"/>
      <c r="F17" s="553"/>
      <c r="G17" s="553"/>
      <c r="H17" s="561" t="s">
        <v>185</v>
      </c>
      <c r="I17" s="561"/>
    </row>
    <row r="18" spans="1:9" ht="13" x14ac:dyDescent="0.25">
      <c r="A18" s="414">
        <v>4</v>
      </c>
      <c r="B18" s="553" t="s">
        <v>159</v>
      </c>
      <c r="C18" s="553"/>
      <c r="D18" s="553"/>
      <c r="E18" s="553"/>
      <c r="F18" s="553"/>
      <c r="G18" s="553"/>
      <c r="H18" s="562" t="s">
        <v>247</v>
      </c>
      <c r="I18" s="562"/>
    </row>
    <row r="19" spans="1:9" x14ac:dyDescent="0.25">
      <c r="A19" s="563"/>
      <c r="B19" s="563"/>
      <c r="C19" s="563"/>
      <c r="D19" s="563"/>
      <c r="E19" s="563"/>
      <c r="F19" s="563"/>
      <c r="G19" s="563"/>
      <c r="H19" s="563"/>
      <c r="I19" s="563"/>
    </row>
    <row r="20" spans="1:9" x14ac:dyDescent="0.25">
      <c r="A20" s="564" t="s">
        <v>157</v>
      </c>
      <c r="B20" s="564"/>
      <c r="C20" s="564"/>
      <c r="D20" s="564"/>
      <c r="E20" s="564"/>
      <c r="F20" s="564"/>
      <c r="G20" s="564"/>
      <c r="H20" s="564"/>
      <c r="I20" s="564"/>
    </row>
    <row r="21" spans="1:9" ht="13" x14ac:dyDescent="0.3">
      <c r="A21" s="567"/>
      <c r="B21" s="567"/>
      <c r="C21" s="567"/>
      <c r="D21" s="567"/>
      <c r="E21" s="567"/>
      <c r="F21" s="567"/>
      <c r="G21" s="567"/>
      <c r="H21" s="567"/>
      <c r="I21" s="567"/>
    </row>
    <row r="22" spans="1:9" ht="13" x14ac:dyDescent="0.25">
      <c r="A22" s="568" t="s">
        <v>156</v>
      </c>
      <c r="B22" s="568"/>
      <c r="C22" s="568"/>
      <c r="D22" s="568"/>
      <c r="E22" s="568"/>
      <c r="F22" s="568"/>
      <c r="G22" s="568"/>
      <c r="H22" s="568"/>
      <c r="I22" s="568"/>
    </row>
    <row r="23" spans="1:9" ht="14" x14ac:dyDescent="0.25">
      <c r="A23" s="63">
        <v>1</v>
      </c>
      <c r="B23" s="569" t="s">
        <v>155</v>
      </c>
      <c r="C23" s="569"/>
      <c r="D23" s="569"/>
      <c r="E23" s="569"/>
      <c r="F23" s="569"/>
      <c r="G23" s="569"/>
      <c r="H23" s="64" t="s">
        <v>62</v>
      </c>
      <c r="I23" s="63" t="s">
        <v>154</v>
      </c>
    </row>
    <row r="24" spans="1:9" ht="13" x14ac:dyDescent="0.25">
      <c r="A24" s="414" t="s">
        <v>15</v>
      </c>
      <c r="B24" s="553" t="s">
        <v>186</v>
      </c>
      <c r="C24" s="553"/>
      <c r="D24" s="553"/>
      <c r="E24" s="553"/>
      <c r="F24" s="553"/>
      <c r="G24" s="553"/>
      <c r="H24" s="553"/>
      <c r="I24" s="60">
        <v>758.79</v>
      </c>
    </row>
    <row r="25" spans="1:9" ht="13" x14ac:dyDescent="0.25">
      <c r="A25" s="414" t="s">
        <v>13</v>
      </c>
      <c r="B25" s="570" t="s">
        <v>232</v>
      </c>
      <c r="C25" s="570"/>
      <c r="D25" s="570"/>
      <c r="E25" s="570"/>
      <c r="F25" s="570"/>
      <c r="G25" s="570"/>
      <c r="H25" s="30"/>
      <c r="I25" s="60"/>
    </row>
    <row r="26" spans="1:9" ht="13" x14ac:dyDescent="0.25">
      <c r="A26" s="414" t="s">
        <v>12</v>
      </c>
      <c r="B26" s="571" t="s">
        <v>202</v>
      </c>
      <c r="C26" s="571"/>
      <c r="D26" s="571"/>
      <c r="E26" s="571"/>
      <c r="F26" s="571"/>
      <c r="G26" s="571"/>
      <c r="H26" s="61">
        <v>0.05</v>
      </c>
      <c r="I26" s="60">
        <v>35.799999999999997</v>
      </c>
    </row>
    <row r="27" spans="1:9" ht="13" x14ac:dyDescent="0.25">
      <c r="A27" s="414" t="s">
        <v>35</v>
      </c>
      <c r="B27" s="553" t="s">
        <v>150</v>
      </c>
      <c r="C27" s="553"/>
      <c r="D27" s="553"/>
      <c r="E27" s="553"/>
      <c r="F27" s="553"/>
      <c r="G27" s="553"/>
      <c r="H27" s="553"/>
      <c r="I27" s="60"/>
    </row>
    <row r="28" spans="1:9" ht="13" x14ac:dyDescent="0.25">
      <c r="A28" s="414" t="s">
        <v>32</v>
      </c>
      <c r="B28" s="553" t="s">
        <v>149</v>
      </c>
      <c r="C28" s="553"/>
      <c r="D28" s="553"/>
      <c r="E28" s="553"/>
      <c r="F28" s="553"/>
      <c r="G28" s="553"/>
      <c r="H28" s="553"/>
      <c r="I28" s="60"/>
    </row>
    <row r="29" spans="1:9" ht="13" x14ac:dyDescent="0.25">
      <c r="A29" s="414" t="s">
        <v>81</v>
      </c>
      <c r="B29" s="553" t="s">
        <v>148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414" t="s">
        <v>79</v>
      </c>
      <c r="B30" s="553" t="s">
        <v>147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414" t="s">
        <v>114</v>
      </c>
      <c r="B31" s="553" t="s">
        <v>375</v>
      </c>
      <c r="C31" s="553"/>
      <c r="D31" s="553"/>
      <c r="E31" s="553"/>
      <c r="F31" s="553"/>
      <c r="G31" s="553"/>
      <c r="H31" s="553"/>
      <c r="I31" s="60"/>
    </row>
    <row r="32" spans="1:9" ht="14" x14ac:dyDescent="0.25">
      <c r="A32" s="566" t="s">
        <v>144</v>
      </c>
      <c r="B32" s="566"/>
      <c r="C32" s="566"/>
      <c r="D32" s="566"/>
      <c r="E32" s="566"/>
      <c r="F32" s="566"/>
      <c r="G32" s="566"/>
      <c r="H32" s="566"/>
      <c r="I32" s="59">
        <f>SUM(I24:I31)</f>
        <v>794.58999999999992</v>
      </c>
    </row>
    <row r="33" spans="1:9" ht="13" x14ac:dyDescent="0.25">
      <c r="A33" s="560" t="s">
        <v>143</v>
      </c>
      <c r="B33" s="560"/>
      <c r="C33" s="560"/>
      <c r="D33" s="560"/>
      <c r="E33" s="560"/>
      <c r="F33" s="560"/>
      <c r="G33" s="560"/>
      <c r="H33" s="560"/>
      <c r="I33" s="560"/>
    </row>
    <row r="34" spans="1:9" ht="14" x14ac:dyDescent="0.25">
      <c r="A34" s="422">
        <v>2</v>
      </c>
      <c r="B34" s="554" t="s">
        <v>142</v>
      </c>
      <c r="C34" s="554"/>
      <c r="D34" s="554"/>
      <c r="E34" s="554"/>
      <c r="F34" s="554"/>
      <c r="G34" s="554"/>
      <c r="H34" s="554"/>
      <c r="I34" s="423" t="s">
        <v>16</v>
      </c>
    </row>
    <row r="35" spans="1:9" ht="13" x14ac:dyDescent="0.25">
      <c r="A35" s="415" t="s">
        <v>15</v>
      </c>
      <c r="B35" s="573"/>
      <c r="C35" s="573"/>
      <c r="D35" s="573"/>
      <c r="E35" s="573"/>
      <c r="F35" s="573"/>
      <c r="G35" s="573"/>
      <c r="H35" s="573"/>
      <c r="I35" s="25">
        <v>82.07</v>
      </c>
    </row>
    <row r="36" spans="1:9" ht="13" x14ac:dyDescent="0.25">
      <c r="A36" s="415"/>
      <c r="B36" s="572" t="s">
        <v>140</v>
      </c>
      <c r="C36" s="572"/>
      <c r="D36" s="572"/>
      <c r="E36" s="572"/>
      <c r="F36" s="572"/>
      <c r="G36" s="572"/>
      <c r="H36" s="57">
        <v>2.9</v>
      </c>
      <c r="I36" s="28" t="s">
        <v>49</v>
      </c>
    </row>
    <row r="37" spans="1:9" ht="13" x14ac:dyDescent="0.25">
      <c r="A37" s="415"/>
      <c r="B37" s="576" t="s">
        <v>255</v>
      </c>
      <c r="C37" s="576"/>
      <c r="D37" s="576"/>
      <c r="E37" s="576"/>
      <c r="F37" s="576"/>
      <c r="G37" s="576"/>
      <c r="H37" s="58"/>
      <c r="I37" s="28"/>
    </row>
    <row r="38" spans="1:9" ht="13" x14ac:dyDescent="0.25">
      <c r="A38" s="415" t="s">
        <v>13</v>
      </c>
      <c r="B38" s="573" t="s">
        <v>378</v>
      </c>
      <c r="C38" s="573"/>
      <c r="D38" s="573"/>
      <c r="E38" s="573"/>
      <c r="F38" s="573"/>
      <c r="G38" s="573"/>
      <c r="H38" s="573"/>
      <c r="I38" s="25">
        <v>184.8</v>
      </c>
    </row>
    <row r="39" spans="1:9" ht="13" x14ac:dyDescent="0.25">
      <c r="A39" s="415"/>
      <c r="B39" s="572" t="s">
        <v>256</v>
      </c>
      <c r="C39" s="572"/>
      <c r="D39" s="572"/>
      <c r="E39" s="572"/>
      <c r="F39" s="572"/>
      <c r="G39" s="572"/>
      <c r="H39" s="57">
        <v>231</v>
      </c>
      <c r="I39" s="28" t="s">
        <v>49</v>
      </c>
    </row>
    <row r="40" spans="1:9" ht="13" x14ac:dyDescent="0.25">
      <c r="A40" s="415" t="s">
        <v>12</v>
      </c>
      <c r="B40" s="573" t="s">
        <v>136</v>
      </c>
      <c r="C40" s="573"/>
      <c r="D40" s="573"/>
      <c r="E40" s="573"/>
      <c r="F40" s="573"/>
      <c r="G40" s="573"/>
      <c r="H40" s="573"/>
      <c r="I40" s="25"/>
    </row>
    <row r="41" spans="1:9" ht="13" x14ac:dyDescent="0.25">
      <c r="A41" s="415" t="s">
        <v>35</v>
      </c>
      <c r="B41" s="574" t="s">
        <v>357</v>
      </c>
      <c r="C41" s="574"/>
      <c r="D41" s="574"/>
      <c r="E41" s="574"/>
      <c r="F41" s="574"/>
      <c r="G41" s="574"/>
      <c r="H41" s="574"/>
      <c r="I41" s="20"/>
    </row>
    <row r="42" spans="1:9" ht="13" x14ac:dyDescent="0.25">
      <c r="A42" s="415" t="s">
        <v>32</v>
      </c>
      <c r="B42" s="574" t="s">
        <v>259</v>
      </c>
      <c r="C42" s="574"/>
      <c r="D42" s="574"/>
      <c r="E42" s="574"/>
      <c r="F42" s="574"/>
      <c r="G42" s="574"/>
      <c r="H42" s="574"/>
      <c r="I42" s="25">
        <v>5</v>
      </c>
    </row>
    <row r="43" spans="1:9" ht="13" x14ac:dyDescent="0.25">
      <c r="A43" s="415" t="s">
        <v>81</v>
      </c>
      <c r="B43" s="574" t="s">
        <v>65</v>
      </c>
      <c r="C43" s="574"/>
      <c r="D43" s="574"/>
      <c r="E43" s="574"/>
      <c r="F43" s="574"/>
      <c r="G43" s="574"/>
      <c r="H43" s="574"/>
      <c r="I43" s="20">
        <v>0</v>
      </c>
    </row>
    <row r="44" spans="1:9" ht="13" x14ac:dyDescent="0.25">
      <c r="A44" s="426"/>
      <c r="B44" s="575" t="s">
        <v>133</v>
      </c>
      <c r="C44" s="575"/>
      <c r="D44" s="575"/>
      <c r="E44" s="575"/>
      <c r="F44" s="575"/>
      <c r="G44" s="575"/>
      <c r="H44" s="575"/>
      <c r="I44" s="25">
        <f>SUM(I35:I43)</f>
        <v>271.87</v>
      </c>
    </row>
    <row r="45" spans="1:9" ht="13" x14ac:dyDescent="0.25">
      <c r="A45" s="560"/>
      <c r="B45" s="560"/>
      <c r="C45" s="560"/>
      <c r="D45" s="560"/>
      <c r="E45" s="560"/>
      <c r="F45" s="560"/>
      <c r="G45" s="560"/>
      <c r="H45" s="560"/>
      <c r="I45" s="560"/>
    </row>
    <row r="46" spans="1:9" ht="13" x14ac:dyDescent="0.25">
      <c r="A46" s="580" t="s">
        <v>132</v>
      </c>
      <c r="B46" s="580"/>
      <c r="C46" s="580"/>
      <c r="D46" s="580"/>
      <c r="E46" s="580"/>
      <c r="F46" s="580"/>
      <c r="G46" s="580"/>
      <c r="H46" s="580"/>
      <c r="I46" s="580"/>
    </row>
    <row r="47" spans="1:9" ht="13" x14ac:dyDescent="0.25">
      <c r="A47" s="580"/>
      <c r="B47" s="580"/>
      <c r="C47" s="580"/>
      <c r="D47" s="580"/>
      <c r="E47" s="580"/>
      <c r="F47" s="580"/>
      <c r="G47" s="580"/>
      <c r="H47" s="580"/>
      <c r="I47" s="580"/>
    </row>
    <row r="48" spans="1:9" ht="13" x14ac:dyDescent="0.25">
      <c r="A48" s="580" t="s">
        <v>131</v>
      </c>
      <c r="B48" s="580"/>
      <c r="C48" s="580"/>
      <c r="D48" s="580"/>
      <c r="E48" s="580"/>
      <c r="F48" s="580"/>
      <c r="G48" s="580"/>
      <c r="H48" s="580"/>
      <c r="I48" s="580"/>
    </row>
    <row r="49" spans="1:9" ht="14" x14ac:dyDescent="0.25">
      <c r="A49" s="422">
        <v>3</v>
      </c>
      <c r="B49" s="554" t="s">
        <v>130</v>
      </c>
      <c r="C49" s="554"/>
      <c r="D49" s="554"/>
      <c r="E49" s="554"/>
      <c r="F49" s="554"/>
      <c r="G49" s="554"/>
      <c r="H49" s="554"/>
      <c r="I49" s="422" t="s">
        <v>16</v>
      </c>
    </row>
    <row r="50" spans="1:9" ht="13" x14ac:dyDescent="0.25">
      <c r="A50" s="415" t="s">
        <v>15</v>
      </c>
      <c r="B50" s="553" t="s">
        <v>129</v>
      </c>
      <c r="C50" s="553"/>
      <c r="D50" s="553"/>
      <c r="E50" s="553"/>
      <c r="F50" s="553"/>
      <c r="G50" s="553"/>
      <c r="H50" s="553"/>
      <c r="I50" s="25">
        <v>20</v>
      </c>
    </row>
    <row r="51" spans="1:9" ht="13" x14ac:dyDescent="0.25">
      <c r="A51" s="415" t="s">
        <v>13</v>
      </c>
      <c r="B51" s="553" t="s">
        <v>128</v>
      </c>
      <c r="C51" s="553"/>
      <c r="D51" s="553"/>
      <c r="E51" s="553"/>
      <c r="F51" s="553"/>
      <c r="G51" s="553"/>
      <c r="H51" s="553"/>
      <c r="I51" s="20" t="s">
        <v>126</v>
      </c>
    </row>
    <row r="52" spans="1:9" ht="13" x14ac:dyDescent="0.25">
      <c r="A52" s="415" t="s">
        <v>12</v>
      </c>
      <c r="B52" s="577" t="s">
        <v>127</v>
      </c>
      <c r="C52" s="577"/>
      <c r="D52" s="577"/>
      <c r="E52" s="577"/>
      <c r="F52" s="577"/>
      <c r="G52" s="577"/>
      <c r="H52" s="577"/>
      <c r="I52" s="20" t="s">
        <v>126</v>
      </c>
    </row>
    <row r="53" spans="1:9" ht="13" x14ac:dyDescent="0.25">
      <c r="A53" s="415" t="s">
        <v>35</v>
      </c>
      <c r="B53" s="553" t="s">
        <v>65</v>
      </c>
      <c r="C53" s="553"/>
      <c r="D53" s="553"/>
      <c r="E53" s="553"/>
      <c r="F53" s="553"/>
      <c r="G53" s="553"/>
      <c r="H53" s="553"/>
      <c r="I53" s="20">
        <v>0</v>
      </c>
    </row>
    <row r="54" spans="1:9" ht="13" x14ac:dyDescent="0.25">
      <c r="A54" s="578" t="s">
        <v>125</v>
      </c>
      <c r="B54" s="578"/>
      <c r="C54" s="578"/>
      <c r="D54" s="578"/>
      <c r="E54" s="578"/>
      <c r="F54" s="578"/>
      <c r="G54" s="578"/>
      <c r="H54" s="578"/>
      <c r="I54" s="20">
        <f>SUM(I50:I53)</f>
        <v>20</v>
      </c>
    </row>
    <row r="55" spans="1:9" ht="18" x14ac:dyDescent="0.25">
      <c r="A55" s="579"/>
      <c r="B55" s="579"/>
      <c r="C55" s="579"/>
      <c r="D55" s="579"/>
      <c r="E55" s="579"/>
      <c r="F55" s="579"/>
      <c r="G55" s="579"/>
      <c r="H55" s="579"/>
      <c r="I55" s="579"/>
    </row>
    <row r="56" spans="1:9" x14ac:dyDescent="0.25">
      <c r="A56" s="564" t="s">
        <v>124</v>
      </c>
      <c r="B56" s="564"/>
      <c r="C56" s="564"/>
      <c r="D56" s="564"/>
      <c r="E56" s="564"/>
      <c r="F56" s="564"/>
      <c r="G56" s="564"/>
      <c r="H56" s="564"/>
      <c r="I56" s="564"/>
    </row>
    <row r="57" spans="1:9" ht="18" x14ac:dyDescent="0.25">
      <c r="A57" s="55"/>
      <c r="B57" s="54"/>
      <c r="C57" s="54"/>
      <c r="D57" s="54"/>
      <c r="E57" s="54"/>
      <c r="F57" s="54"/>
      <c r="G57" s="54"/>
      <c r="H57" s="54"/>
      <c r="I57" s="53"/>
    </row>
    <row r="58" spans="1:9" ht="13" x14ac:dyDescent="0.25">
      <c r="A58" s="568" t="s">
        <v>123</v>
      </c>
      <c r="B58" s="568"/>
      <c r="C58" s="568"/>
      <c r="D58" s="568"/>
      <c r="E58" s="568"/>
      <c r="F58" s="568"/>
      <c r="G58" s="568"/>
      <c r="H58" s="568"/>
      <c r="I58" s="568"/>
    </row>
    <row r="59" spans="1:9" ht="14" x14ac:dyDescent="0.25">
      <c r="A59" s="52" t="s">
        <v>76</v>
      </c>
      <c r="B59" s="554" t="s">
        <v>122</v>
      </c>
      <c r="C59" s="554"/>
      <c r="D59" s="554"/>
      <c r="E59" s="554"/>
      <c r="F59" s="554"/>
      <c r="G59" s="554"/>
      <c r="H59" s="423" t="s">
        <v>62</v>
      </c>
      <c r="I59" s="423" t="s">
        <v>16</v>
      </c>
    </row>
    <row r="60" spans="1:9" ht="13" x14ac:dyDescent="0.25">
      <c r="A60" s="50" t="s">
        <v>15</v>
      </c>
      <c r="B60" s="553" t="s">
        <v>121</v>
      </c>
      <c r="C60" s="553"/>
      <c r="D60" s="553"/>
      <c r="E60" s="553"/>
      <c r="F60" s="553"/>
      <c r="G60" s="553"/>
      <c r="H60" s="32">
        <v>0.2</v>
      </c>
      <c r="I60" s="49">
        <f>I32*20%</f>
        <v>158.91800000000001</v>
      </c>
    </row>
    <row r="61" spans="1:9" ht="13" x14ac:dyDescent="0.25">
      <c r="A61" s="50" t="s">
        <v>13</v>
      </c>
      <c r="B61" s="553" t="s">
        <v>120</v>
      </c>
      <c r="C61" s="553"/>
      <c r="D61" s="553"/>
      <c r="E61" s="553"/>
      <c r="F61" s="553"/>
      <c r="G61" s="553"/>
      <c r="H61" s="32">
        <v>1.4999999999999999E-2</v>
      </c>
      <c r="I61" s="49">
        <f>I32*1.5%</f>
        <v>11.918849999999999</v>
      </c>
    </row>
    <row r="62" spans="1:9" ht="13" x14ac:dyDescent="0.25">
      <c r="A62" s="50" t="s">
        <v>12</v>
      </c>
      <c r="B62" s="553" t="s">
        <v>119</v>
      </c>
      <c r="C62" s="553"/>
      <c r="D62" s="553"/>
      <c r="E62" s="553"/>
      <c r="F62" s="553"/>
      <c r="G62" s="553"/>
      <c r="H62" s="32">
        <v>0.01</v>
      </c>
      <c r="I62" s="49">
        <f>I32*1%</f>
        <v>7.9458999999999991</v>
      </c>
    </row>
    <row r="63" spans="1:9" ht="13" x14ac:dyDescent="0.25">
      <c r="A63" s="50" t="s">
        <v>35</v>
      </c>
      <c r="B63" s="553" t="s">
        <v>118</v>
      </c>
      <c r="C63" s="553"/>
      <c r="D63" s="553"/>
      <c r="E63" s="553"/>
      <c r="F63" s="553"/>
      <c r="G63" s="553"/>
      <c r="H63" s="32">
        <v>2E-3</v>
      </c>
      <c r="I63" s="49">
        <f>I32*0.2%</f>
        <v>1.5891799999999998</v>
      </c>
    </row>
    <row r="64" spans="1:9" ht="13" x14ac:dyDescent="0.25">
      <c r="A64" s="50" t="s">
        <v>32</v>
      </c>
      <c r="B64" s="553" t="s">
        <v>117</v>
      </c>
      <c r="C64" s="553"/>
      <c r="D64" s="553"/>
      <c r="E64" s="553"/>
      <c r="F64" s="553"/>
      <c r="G64" s="553"/>
      <c r="H64" s="32">
        <v>2.5000000000000001E-2</v>
      </c>
      <c r="I64" s="49">
        <f>I32*2.5%</f>
        <v>19.864750000000001</v>
      </c>
    </row>
    <row r="65" spans="1:9" ht="13" x14ac:dyDescent="0.25">
      <c r="A65" s="50" t="s">
        <v>81</v>
      </c>
      <c r="B65" s="553" t="s">
        <v>116</v>
      </c>
      <c r="C65" s="553"/>
      <c r="D65" s="553"/>
      <c r="E65" s="553"/>
      <c r="F65" s="553"/>
      <c r="G65" s="553"/>
      <c r="H65" s="32">
        <v>0.08</v>
      </c>
      <c r="I65" s="49">
        <f>I32*8%</f>
        <v>63.567199999999993</v>
      </c>
    </row>
    <row r="66" spans="1:9" ht="13" x14ac:dyDescent="0.25">
      <c r="A66" s="50" t="s">
        <v>79</v>
      </c>
      <c r="B66" s="553" t="s">
        <v>115</v>
      </c>
      <c r="C66" s="553"/>
      <c r="D66" s="553"/>
      <c r="E66" s="553"/>
      <c r="F66" s="553"/>
      <c r="G66" s="553"/>
      <c r="H66" s="32">
        <v>0.03</v>
      </c>
      <c r="I66" s="49">
        <f>I32*3%</f>
        <v>23.837699999999998</v>
      </c>
    </row>
    <row r="67" spans="1:9" ht="13" x14ac:dyDescent="0.25">
      <c r="A67" s="50" t="s">
        <v>114</v>
      </c>
      <c r="B67" s="553" t="s">
        <v>113</v>
      </c>
      <c r="C67" s="553"/>
      <c r="D67" s="553"/>
      <c r="E67" s="553"/>
      <c r="F67" s="553"/>
      <c r="G67" s="553"/>
      <c r="H67" s="32">
        <v>6.0000000000000001E-3</v>
      </c>
      <c r="I67" s="49">
        <f>I32*0.6%</f>
        <v>4.7675399999999994</v>
      </c>
    </row>
    <row r="68" spans="1:9" ht="13" x14ac:dyDescent="0.25">
      <c r="A68" s="578" t="s">
        <v>47</v>
      </c>
      <c r="B68" s="578"/>
      <c r="C68" s="578"/>
      <c r="D68" s="578"/>
      <c r="E68" s="578"/>
      <c r="F68" s="578"/>
      <c r="G68" s="578"/>
      <c r="H68" s="32">
        <f>SUM(H60:H67)</f>
        <v>0.3680000000000001</v>
      </c>
      <c r="I68" s="25">
        <f>SUM(I60:I67)</f>
        <v>292.40911999999997</v>
      </c>
    </row>
    <row r="69" spans="1:9" ht="13" x14ac:dyDescent="0.25">
      <c r="A69" s="425"/>
      <c r="B69" s="47"/>
      <c r="C69" s="47"/>
      <c r="D69" s="47"/>
      <c r="E69" s="47"/>
      <c r="F69" s="47"/>
      <c r="G69" s="47"/>
      <c r="H69" s="46"/>
      <c r="I69" s="45"/>
    </row>
    <row r="70" spans="1:9" ht="13" x14ac:dyDescent="0.25">
      <c r="A70" s="553" t="s">
        <v>112</v>
      </c>
      <c r="B70" s="553"/>
      <c r="C70" s="553"/>
      <c r="D70" s="553"/>
      <c r="E70" s="553"/>
      <c r="F70" s="553"/>
      <c r="G70" s="553"/>
      <c r="H70" s="553"/>
      <c r="I70" s="553"/>
    </row>
    <row r="71" spans="1:9" ht="13" x14ac:dyDescent="0.25">
      <c r="A71" s="560"/>
      <c r="B71" s="560"/>
      <c r="C71" s="560"/>
      <c r="D71" s="560"/>
      <c r="E71" s="560"/>
      <c r="F71" s="560"/>
      <c r="G71" s="560"/>
      <c r="H71" s="560"/>
      <c r="I71" s="560"/>
    </row>
    <row r="72" spans="1:9" ht="14" x14ac:dyDescent="0.25">
      <c r="A72" s="554" t="s">
        <v>111</v>
      </c>
      <c r="B72" s="554"/>
      <c r="C72" s="554"/>
      <c r="D72" s="554"/>
      <c r="E72" s="554"/>
      <c r="F72" s="554"/>
      <c r="G72" s="554"/>
      <c r="H72" s="554"/>
      <c r="I72" s="554"/>
    </row>
    <row r="73" spans="1:9" ht="14" x14ac:dyDescent="0.25">
      <c r="A73" s="422" t="s">
        <v>74</v>
      </c>
      <c r="B73" s="554" t="s">
        <v>110</v>
      </c>
      <c r="C73" s="554"/>
      <c r="D73" s="554"/>
      <c r="E73" s="554"/>
      <c r="F73" s="554"/>
      <c r="G73" s="554"/>
      <c r="H73" s="554"/>
      <c r="I73" s="422" t="s">
        <v>16</v>
      </c>
    </row>
    <row r="74" spans="1:9" ht="13" x14ac:dyDescent="0.25">
      <c r="A74" s="415" t="s">
        <v>15</v>
      </c>
      <c r="B74" s="553" t="s">
        <v>109</v>
      </c>
      <c r="C74" s="553"/>
      <c r="D74" s="553"/>
      <c r="E74" s="553"/>
      <c r="F74" s="553"/>
      <c r="G74" s="553"/>
      <c r="H74" s="553"/>
      <c r="I74" s="25">
        <f>I32*8.33%</f>
        <v>66.189346999999998</v>
      </c>
    </row>
    <row r="75" spans="1:9" ht="13" x14ac:dyDescent="0.25">
      <c r="A75" s="415" t="s">
        <v>13</v>
      </c>
      <c r="B75" s="553" t="s">
        <v>108</v>
      </c>
      <c r="C75" s="553"/>
      <c r="D75" s="553"/>
      <c r="E75" s="553"/>
      <c r="F75" s="553"/>
      <c r="G75" s="553"/>
      <c r="H75" s="553"/>
      <c r="I75" s="44">
        <f>I32*2.78%</f>
        <v>22.089601999999996</v>
      </c>
    </row>
    <row r="76" spans="1:9" ht="13" x14ac:dyDescent="0.25">
      <c r="A76" s="578" t="s">
        <v>80</v>
      </c>
      <c r="B76" s="578"/>
      <c r="C76" s="578"/>
      <c r="D76" s="578"/>
      <c r="E76" s="578"/>
      <c r="F76" s="578"/>
      <c r="G76" s="578"/>
      <c r="H76" s="578"/>
      <c r="I76" s="44">
        <f>SUM(I74:I75)</f>
        <v>88.278948999999997</v>
      </c>
    </row>
    <row r="77" spans="1:9" ht="13" x14ac:dyDescent="0.25">
      <c r="A77" s="415" t="s">
        <v>12</v>
      </c>
      <c r="B77" s="553" t="s">
        <v>107</v>
      </c>
      <c r="C77" s="553"/>
      <c r="D77" s="553"/>
      <c r="E77" s="553"/>
      <c r="F77" s="553"/>
      <c r="G77" s="553"/>
      <c r="H77" s="553"/>
      <c r="I77" s="421">
        <f>ROUND(H68*I76,2)</f>
        <v>32.49</v>
      </c>
    </row>
    <row r="78" spans="1:9" ht="13" x14ac:dyDescent="0.25">
      <c r="A78" s="578" t="s">
        <v>47</v>
      </c>
      <c r="B78" s="578"/>
      <c r="C78" s="578"/>
      <c r="D78" s="578"/>
      <c r="E78" s="578"/>
      <c r="F78" s="578"/>
      <c r="G78" s="578"/>
      <c r="H78" s="578"/>
      <c r="I78" s="44">
        <f>SUM(I76:I77)</f>
        <v>120.76894899999999</v>
      </c>
    </row>
    <row r="79" spans="1:9" ht="13" x14ac:dyDescent="0.25">
      <c r="A79" s="580"/>
      <c r="B79" s="580"/>
      <c r="C79" s="580"/>
      <c r="D79" s="580"/>
      <c r="E79" s="580"/>
      <c r="F79" s="580"/>
      <c r="G79" s="580"/>
      <c r="H79" s="580"/>
      <c r="I79" s="580"/>
    </row>
    <row r="80" spans="1:9" ht="14" x14ac:dyDescent="0.25">
      <c r="A80" s="554" t="s">
        <v>106</v>
      </c>
      <c r="B80" s="554"/>
      <c r="C80" s="554"/>
      <c r="D80" s="554"/>
      <c r="E80" s="554"/>
      <c r="F80" s="554"/>
      <c r="G80" s="554"/>
      <c r="H80" s="554"/>
      <c r="I80" s="554"/>
    </row>
    <row r="81" spans="1:9" ht="14" x14ac:dyDescent="0.25">
      <c r="A81" s="422" t="s">
        <v>72</v>
      </c>
      <c r="B81" s="581" t="s">
        <v>105</v>
      </c>
      <c r="C81" s="581"/>
      <c r="D81" s="581"/>
      <c r="E81" s="581"/>
      <c r="F81" s="581"/>
      <c r="G81" s="581"/>
      <c r="H81" s="581"/>
      <c r="I81" s="422" t="s">
        <v>16</v>
      </c>
    </row>
    <row r="82" spans="1:9" ht="13" x14ac:dyDescent="0.25">
      <c r="A82" s="415" t="s">
        <v>15</v>
      </c>
      <c r="B82" s="553" t="s">
        <v>105</v>
      </c>
      <c r="C82" s="553"/>
      <c r="D82" s="553"/>
      <c r="E82" s="553"/>
      <c r="F82" s="553"/>
      <c r="G82" s="553"/>
      <c r="H82" s="553"/>
      <c r="I82" s="71">
        <f xml:space="preserve"> I32*0.07%</f>
        <v>0.55621300000000007</v>
      </c>
    </row>
    <row r="83" spans="1:9" ht="13" x14ac:dyDescent="0.25">
      <c r="A83" s="415" t="s">
        <v>13</v>
      </c>
      <c r="B83" s="553" t="s">
        <v>103</v>
      </c>
      <c r="C83" s="553"/>
      <c r="D83" s="553"/>
      <c r="E83" s="553"/>
      <c r="F83" s="553"/>
      <c r="G83" s="553"/>
      <c r="H83" s="553"/>
      <c r="I83" s="25">
        <f>ROUND(H68*I82,2)</f>
        <v>0.2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25">
        <f>SUM(I82:I83)</f>
        <v>0.75621300000000002</v>
      </c>
    </row>
    <row r="85" spans="1:9" ht="14" x14ac:dyDescent="0.25">
      <c r="A85" s="581" t="s">
        <v>102</v>
      </c>
      <c r="B85" s="581"/>
      <c r="C85" s="581"/>
      <c r="D85" s="581"/>
      <c r="E85" s="581"/>
      <c r="F85" s="581"/>
      <c r="G85" s="581"/>
      <c r="H85" s="581"/>
      <c r="I85" s="581"/>
    </row>
    <row r="86" spans="1:9" ht="14" x14ac:dyDescent="0.25">
      <c r="A86" s="422" t="s">
        <v>70</v>
      </c>
      <c r="B86" s="581" t="s">
        <v>101</v>
      </c>
      <c r="C86" s="581"/>
      <c r="D86" s="581"/>
      <c r="E86" s="581"/>
      <c r="F86" s="581"/>
      <c r="G86" s="581"/>
      <c r="H86" s="581"/>
      <c r="I86" s="422" t="s">
        <v>16</v>
      </c>
    </row>
    <row r="87" spans="1:9" ht="13" x14ac:dyDescent="0.25">
      <c r="A87" s="415" t="s">
        <v>15</v>
      </c>
      <c r="B87" s="577" t="s">
        <v>100</v>
      </c>
      <c r="C87" s="577"/>
      <c r="D87" s="577"/>
      <c r="E87" s="577"/>
      <c r="F87" s="577"/>
      <c r="G87" s="577"/>
      <c r="H87" s="577"/>
      <c r="I87" s="72">
        <f>I32*0.42%</f>
        <v>3.3372779999999995</v>
      </c>
    </row>
    <row r="88" spans="1:9" ht="13" x14ac:dyDescent="0.25">
      <c r="A88" s="415" t="s">
        <v>13</v>
      </c>
      <c r="B88" s="577" t="s">
        <v>99</v>
      </c>
      <c r="C88" s="577"/>
      <c r="D88" s="577"/>
      <c r="E88" s="577"/>
      <c r="F88" s="577"/>
      <c r="G88" s="577"/>
      <c r="H88" s="577"/>
      <c r="I88" s="25">
        <f>I32*0.03%</f>
        <v>0.23837699999999995</v>
      </c>
    </row>
    <row r="89" spans="1:9" ht="13" x14ac:dyDescent="0.25">
      <c r="A89" s="415" t="s">
        <v>98</v>
      </c>
      <c r="B89" s="577" t="s">
        <v>97</v>
      </c>
      <c r="C89" s="577"/>
      <c r="D89" s="577"/>
      <c r="E89" s="577"/>
      <c r="F89" s="577"/>
      <c r="G89" s="577"/>
      <c r="H89" s="577"/>
      <c r="I89" s="25">
        <f>ROUND((0.08*0.4*0.05)*I32,2)</f>
        <v>1.27</v>
      </c>
    </row>
    <row r="90" spans="1:9" ht="13" x14ac:dyDescent="0.25">
      <c r="A90" s="415" t="s">
        <v>96</v>
      </c>
      <c r="B90" s="553" t="s">
        <v>95</v>
      </c>
      <c r="C90" s="553"/>
      <c r="D90" s="553"/>
      <c r="E90" s="553"/>
      <c r="F90" s="553"/>
      <c r="G90" s="553"/>
      <c r="H90" s="553"/>
      <c r="I90" s="71">
        <f>ROUND((1*0.08*0.1*0.05)*I32,2)</f>
        <v>0.32</v>
      </c>
    </row>
    <row r="91" spans="1:9" ht="13" x14ac:dyDescent="0.25">
      <c r="A91" s="415" t="s">
        <v>35</v>
      </c>
      <c r="B91" s="553" t="s">
        <v>190</v>
      </c>
      <c r="C91" s="553"/>
      <c r="D91" s="553"/>
      <c r="E91" s="553"/>
      <c r="F91" s="553"/>
      <c r="G91" s="553"/>
      <c r="H91" s="553"/>
      <c r="I91" s="25">
        <f xml:space="preserve"> I32*1.94%</f>
        <v>15.415045999999998</v>
      </c>
    </row>
    <row r="92" spans="1:9" ht="13" x14ac:dyDescent="0.25">
      <c r="A92" s="415" t="s">
        <v>32</v>
      </c>
      <c r="B92" s="577" t="s">
        <v>93</v>
      </c>
      <c r="C92" s="577"/>
      <c r="D92" s="577"/>
      <c r="E92" s="577"/>
      <c r="F92" s="577"/>
      <c r="G92" s="577"/>
      <c r="H92" s="577"/>
      <c r="I92" s="25">
        <f>I91*36.8%</f>
        <v>5.6727369279999991</v>
      </c>
    </row>
    <row r="93" spans="1:9" ht="13" x14ac:dyDescent="0.25">
      <c r="A93" s="415" t="s">
        <v>92</v>
      </c>
      <c r="B93" s="577" t="s">
        <v>91</v>
      </c>
      <c r="C93" s="577"/>
      <c r="D93" s="577"/>
      <c r="E93" s="577"/>
      <c r="F93" s="577"/>
      <c r="G93" s="577"/>
      <c r="H93" s="577"/>
      <c r="I93" s="25">
        <f>ROUND(1*0.08*0.4*I32,2)</f>
        <v>25.43</v>
      </c>
    </row>
    <row r="94" spans="1:9" ht="13" x14ac:dyDescent="0.25">
      <c r="A94" s="415" t="s">
        <v>90</v>
      </c>
      <c r="B94" s="553" t="s">
        <v>89</v>
      </c>
      <c r="C94" s="553"/>
      <c r="D94" s="553"/>
      <c r="E94" s="553"/>
      <c r="F94" s="553"/>
      <c r="G94" s="553"/>
      <c r="H94" s="553"/>
      <c r="I94" s="25">
        <f>ROUND(1*0.08*0.1*I32,2)</f>
        <v>6.36</v>
      </c>
    </row>
    <row r="95" spans="1:9" ht="13" x14ac:dyDescent="0.25">
      <c r="A95" s="578" t="s">
        <v>47</v>
      </c>
      <c r="B95" s="578"/>
      <c r="C95" s="578"/>
      <c r="D95" s="578"/>
      <c r="E95" s="578"/>
      <c r="F95" s="578"/>
      <c r="G95" s="578"/>
      <c r="H95" s="578"/>
      <c r="I95" s="25">
        <f>SUM(I87:I94)</f>
        <v>58.043437927999996</v>
      </c>
    </row>
    <row r="96" spans="1:9" ht="14" x14ac:dyDescent="0.25">
      <c r="A96" s="554" t="s">
        <v>88</v>
      </c>
      <c r="B96" s="554"/>
      <c r="C96" s="554"/>
      <c r="D96" s="554"/>
      <c r="E96" s="554"/>
      <c r="F96" s="554"/>
      <c r="G96" s="554"/>
      <c r="H96" s="554"/>
      <c r="I96" s="554"/>
    </row>
    <row r="97" spans="1:9" ht="14" x14ac:dyDescent="0.3">
      <c r="A97" s="41" t="s">
        <v>68</v>
      </c>
      <c r="B97" s="581" t="s">
        <v>87</v>
      </c>
      <c r="C97" s="581"/>
      <c r="D97" s="581"/>
      <c r="E97" s="581"/>
      <c r="F97" s="581"/>
      <c r="G97" s="581"/>
      <c r="H97" s="581"/>
      <c r="I97" s="41" t="s">
        <v>16</v>
      </c>
    </row>
    <row r="98" spans="1:9" ht="13" x14ac:dyDescent="0.3">
      <c r="A98" s="413" t="s">
        <v>15</v>
      </c>
      <c r="B98" s="577" t="s">
        <v>86</v>
      </c>
      <c r="C98" s="577"/>
      <c r="D98" s="577"/>
      <c r="E98" s="577"/>
      <c r="F98" s="577"/>
      <c r="G98" s="577"/>
      <c r="H98" s="577"/>
      <c r="I98" s="25">
        <f>I32*8.33%</f>
        <v>66.189346999999998</v>
      </c>
    </row>
    <row r="99" spans="1:9" ht="13" x14ac:dyDescent="0.3">
      <c r="A99" s="413" t="s">
        <v>13</v>
      </c>
      <c r="B99" s="577" t="s">
        <v>191</v>
      </c>
      <c r="C99" s="577"/>
      <c r="D99" s="577"/>
      <c r="E99" s="577"/>
      <c r="F99" s="577"/>
      <c r="G99" s="577"/>
      <c r="H99" s="577"/>
      <c r="I99" s="40">
        <f>I32*1%</f>
        <v>7.9458999999999991</v>
      </c>
    </row>
    <row r="100" spans="1:9" ht="13" x14ac:dyDescent="0.3">
      <c r="A100" s="413" t="s">
        <v>12</v>
      </c>
      <c r="B100" s="577" t="s">
        <v>180</v>
      </c>
      <c r="C100" s="577"/>
      <c r="D100" s="577"/>
      <c r="E100" s="577"/>
      <c r="F100" s="577"/>
      <c r="G100" s="577"/>
      <c r="H100" s="577"/>
      <c r="I100" s="40">
        <f>I32*0.02%</f>
        <v>0.158918</v>
      </c>
    </row>
    <row r="101" spans="1:9" ht="13" x14ac:dyDescent="0.3">
      <c r="A101" s="413" t="s">
        <v>35</v>
      </c>
      <c r="B101" s="577" t="s">
        <v>192</v>
      </c>
      <c r="C101" s="577"/>
      <c r="D101" s="577"/>
      <c r="E101" s="577"/>
      <c r="F101" s="577"/>
      <c r="G101" s="577"/>
      <c r="H101" s="577"/>
      <c r="I101" s="40">
        <f>I32*0.05%</f>
        <v>0.39729499999999995</v>
      </c>
    </row>
    <row r="102" spans="1:9" ht="13" x14ac:dyDescent="0.3">
      <c r="A102" s="413" t="s">
        <v>32</v>
      </c>
      <c r="B102" s="577" t="s">
        <v>193</v>
      </c>
      <c r="C102" s="577"/>
      <c r="D102" s="577"/>
      <c r="E102" s="577"/>
      <c r="F102" s="577"/>
      <c r="G102" s="577"/>
      <c r="H102" s="577"/>
      <c r="I102" s="37">
        <f>I32*0.28%</f>
        <v>2.2248520000000003</v>
      </c>
    </row>
    <row r="103" spans="1:9" ht="13" x14ac:dyDescent="0.3">
      <c r="A103" s="413" t="s">
        <v>81</v>
      </c>
      <c r="B103" s="577" t="s">
        <v>65</v>
      </c>
      <c r="C103" s="577"/>
      <c r="D103" s="577"/>
      <c r="E103" s="577"/>
      <c r="F103" s="577"/>
      <c r="G103" s="577"/>
      <c r="H103" s="577"/>
      <c r="I103" s="37"/>
    </row>
    <row r="104" spans="1:9" ht="13" x14ac:dyDescent="0.3">
      <c r="A104" s="578" t="s">
        <v>80</v>
      </c>
      <c r="B104" s="578"/>
      <c r="C104" s="578"/>
      <c r="D104" s="578"/>
      <c r="E104" s="578"/>
      <c r="F104" s="578"/>
      <c r="G104" s="578"/>
      <c r="H104" s="578"/>
      <c r="I104" s="37">
        <f>SUM(I98:I103)</f>
        <v>76.916311999999991</v>
      </c>
    </row>
    <row r="105" spans="1:9" ht="13" x14ac:dyDescent="0.3">
      <c r="A105" s="416" t="s">
        <v>79</v>
      </c>
      <c r="B105" s="577" t="s">
        <v>78</v>
      </c>
      <c r="C105" s="577"/>
      <c r="D105" s="577"/>
      <c r="E105" s="577"/>
      <c r="F105" s="577"/>
      <c r="G105" s="577"/>
      <c r="H105" s="577"/>
      <c r="I105" s="37">
        <f>ROUND(H68*I104,2)</f>
        <v>28.31</v>
      </c>
    </row>
    <row r="106" spans="1:9" ht="13" x14ac:dyDescent="0.25">
      <c r="A106" s="578" t="s">
        <v>47</v>
      </c>
      <c r="B106" s="578"/>
      <c r="C106" s="578"/>
      <c r="D106" s="578"/>
      <c r="E106" s="578"/>
      <c r="F106" s="578"/>
      <c r="G106" s="578"/>
      <c r="H106" s="578"/>
      <c r="I106" s="25">
        <f>SUM(I104:I105)</f>
        <v>105.22631199999999</v>
      </c>
    </row>
    <row r="107" spans="1:9" ht="14" x14ac:dyDescent="0.25">
      <c r="A107" s="581" t="s">
        <v>77</v>
      </c>
      <c r="B107" s="581"/>
      <c r="C107" s="581"/>
      <c r="D107" s="581"/>
      <c r="E107" s="581"/>
      <c r="F107" s="581"/>
      <c r="G107" s="581"/>
      <c r="H107" s="581"/>
      <c r="I107" s="581"/>
    </row>
    <row r="108" spans="1:9" ht="14" x14ac:dyDescent="0.25">
      <c r="A108" s="422">
        <v>4</v>
      </c>
      <c r="B108" s="554" t="s">
        <v>34</v>
      </c>
      <c r="C108" s="554"/>
      <c r="D108" s="554"/>
      <c r="E108" s="554"/>
      <c r="F108" s="554"/>
      <c r="G108" s="554"/>
      <c r="H108" s="554"/>
      <c r="I108" s="422" t="s">
        <v>16</v>
      </c>
    </row>
    <row r="109" spans="1:9" ht="13" x14ac:dyDescent="0.25">
      <c r="A109" s="415" t="s">
        <v>76</v>
      </c>
      <c r="B109" s="553" t="s">
        <v>75</v>
      </c>
      <c r="C109" s="553"/>
      <c r="D109" s="553"/>
      <c r="E109" s="553"/>
      <c r="F109" s="553"/>
      <c r="G109" s="553"/>
      <c r="H109" s="553"/>
      <c r="I109" s="25">
        <f>I68</f>
        <v>292.40911999999997</v>
      </c>
    </row>
    <row r="110" spans="1:9" ht="13" x14ac:dyDescent="0.25">
      <c r="A110" s="415" t="s">
        <v>74</v>
      </c>
      <c r="B110" s="553" t="s">
        <v>73</v>
      </c>
      <c r="C110" s="553"/>
      <c r="D110" s="553"/>
      <c r="E110" s="553"/>
      <c r="F110" s="553"/>
      <c r="G110" s="553"/>
      <c r="H110" s="553"/>
      <c r="I110" s="25">
        <f>I78</f>
        <v>120.76894899999999</v>
      </c>
    </row>
    <row r="111" spans="1:9" ht="13" x14ac:dyDescent="0.25">
      <c r="A111" s="415" t="s">
        <v>72</v>
      </c>
      <c r="B111" s="553" t="s">
        <v>71</v>
      </c>
      <c r="C111" s="553"/>
      <c r="D111" s="553"/>
      <c r="E111" s="553"/>
      <c r="F111" s="553"/>
      <c r="G111" s="553"/>
      <c r="H111" s="553"/>
      <c r="I111" s="25">
        <f>I84</f>
        <v>0.75621300000000002</v>
      </c>
    </row>
    <row r="112" spans="1:9" ht="13" x14ac:dyDescent="0.25">
      <c r="A112" s="415" t="s">
        <v>70</v>
      </c>
      <c r="B112" s="553" t="s">
        <v>69</v>
      </c>
      <c r="C112" s="553"/>
      <c r="D112" s="553"/>
      <c r="E112" s="553"/>
      <c r="F112" s="553"/>
      <c r="G112" s="553"/>
      <c r="H112" s="553"/>
      <c r="I112" s="25">
        <f>I95</f>
        <v>58.043437927999996</v>
      </c>
    </row>
    <row r="113" spans="1:9" ht="13" x14ac:dyDescent="0.25">
      <c r="A113" s="415" t="s">
        <v>68</v>
      </c>
      <c r="B113" s="553" t="s">
        <v>67</v>
      </c>
      <c r="C113" s="553"/>
      <c r="D113" s="553"/>
      <c r="E113" s="553"/>
      <c r="F113" s="553"/>
      <c r="G113" s="553"/>
      <c r="H113" s="553"/>
      <c r="I113" s="25">
        <f>I106</f>
        <v>105.22631199999999</v>
      </c>
    </row>
    <row r="114" spans="1:9" ht="13" x14ac:dyDescent="0.25">
      <c r="A114" s="415" t="s">
        <v>66</v>
      </c>
      <c r="B114" s="553" t="s">
        <v>65</v>
      </c>
      <c r="C114" s="553"/>
      <c r="D114" s="553"/>
      <c r="E114" s="553"/>
      <c r="F114" s="553"/>
      <c r="G114" s="553"/>
      <c r="H114" s="553"/>
      <c r="I114" s="25"/>
    </row>
    <row r="115" spans="1:9" ht="13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SUM(I109:I114)</f>
        <v>577.20403192799995</v>
      </c>
    </row>
    <row r="116" spans="1:9" ht="13" x14ac:dyDescent="0.25">
      <c r="A116" s="560" t="s">
        <v>64</v>
      </c>
      <c r="B116" s="560"/>
      <c r="C116" s="560"/>
      <c r="D116" s="560"/>
      <c r="E116" s="560"/>
      <c r="F116" s="560"/>
      <c r="G116" s="560"/>
      <c r="H116" s="560"/>
      <c r="I116" s="560"/>
    </row>
    <row r="117" spans="1:9" ht="14" x14ac:dyDescent="0.25">
      <c r="A117" s="422">
        <v>5</v>
      </c>
      <c r="B117" s="581" t="s">
        <v>63</v>
      </c>
      <c r="C117" s="581"/>
      <c r="D117" s="581"/>
      <c r="E117" s="581"/>
      <c r="F117" s="581"/>
      <c r="G117" s="581"/>
      <c r="H117" s="422" t="s">
        <v>62</v>
      </c>
      <c r="I117" s="34" t="s">
        <v>16</v>
      </c>
    </row>
    <row r="118" spans="1:9" ht="13" x14ac:dyDescent="0.25">
      <c r="A118" s="624" t="s">
        <v>61</v>
      </c>
      <c r="B118" s="624"/>
      <c r="C118" s="624"/>
      <c r="D118" s="624"/>
      <c r="E118" s="624"/>
      <c r="F118" s="624"/>
      <c r="G118" s="624"/>
      <c r="H118" s="33" t="s">
        <v>49</v>
      </c>
      <c r="I118" s="23">
        <f>SUM(I32+I44+I54+I115)</f>
        <v>1663.664031928</v>
      </c>
    </row>
    <row r="119" spans="1:9" ht="13" x14ac:dyDescent="0.25">
      <c r="A119" s="415" t="s">
        <v>15</v>
      </c>
      <c r="B119" s="574" t="s">
        <v>60</v>
      </c>
      <c r="C119" s="622"/>
      <c r="D119" s="622"/>
      <c r="E119" s="622"/>
      <c r="F119" s="622"/>
      <c r="G119" s="623"/>
      <c r="H119" s="32">
        <v>0.02</v>
      </c>
      <c r="I119" s="25">
        <f>I118*H119</f>
        <v>33.273280638560003</v>
      </c>
    </row>
    <row r="120" spans="1:9" ht="13" x14ac:dyDescent="0.25">
      <c r="A120" s="624" t="s">
        <v>59</v>
      </c>
      <c r="B120" s="624"/>
      <c r="C120" s="624"/>
      <c r="D120" s="624"/>
      <c r="E120" s="624"/>
      <c r="F120" s="624"/>
      <c r="G120" s="624"/>
      <c r="H120" s="31" t="s">
        <v>49</v>
      </c>
      <c r="I120" s="23">
        <f>SUM(I32+I44+I54+I115+I119)</f>
        <v>1696.93731256656</v>
      </c>
    </row>
    <row r="121" spans="1:9" ht="13" x14ac:dyDescent="0.25">
      <c r="A121" s="415" t="s">
        <v>13</v>
      </c>
      <c r="B121" s="574" t="s">
        <v>58</v>
      </c>
      <c r="C121" s="622"/>
      <c r="D121" s="622"/>
      <c r="E121" s="622"/>
      <c r="F121" s="622"/>
      <c r="G121" s="623"/>
      <c r="H121" s="328">
        <v>6.6699999999999997E-3</v>
      </c>
      <c r="I121" s="25">
        <f>I120*H121</f>
        <v>11.318571874818954</v>
      </c>
    </row>
    <row r="122" spans="1:9" ht="13" x14ac:dyDescent="0.25">
      <c r="A122" s="624" t="s">
        <v>57</v>
      </c>
      <c r="B122" s="624"/>
      <c r="C122" s="624"/>
      <c r="D122" s="624"/>
      <c r="E122" s="624"/>
      <c r="F122" s="624"/>
      <c r="G122" s="624"/>
      <c r="H122" s="31">
        <f>-H1268</f>
        <v>0</v>
      </c>
      <c r="I122" s="23">
        <f>SUM(I32+I44+I54+I115+I119+I121)</f>
        <v>1708.2558844413788</v>
      </c>
    </row>
    <row r="123" spans="1:9" ht="13" x14ac:dyDescent="0.25">
      <c r="A123" s="415" t="s">
        <v>12</v>
      </c>
      <c r="B123" s="577" t="s">
        <v>56</v>
      </c>
      <c r="C123" s="577"/>
      <c r="D123" s="577"/>
      <c r="E123" s="577"/>
      <c r="F123" s="577"/>
      <c r="G123" s="577"/>
      <c r="H123" s="30" t="s">
        <v>49</v>
      </c>
      <c r="I123" s="28"/>
    </row>
    <row r="124" spans="1:9" ht="13" x14ac:dyDescent="0.25">
      <c r="A124" s="415"/>
      <c r="B124" s="577" t="s">
        <v>55</v>
      </c>
      <c r="C124" s="577"/>
      <c r="D124" s="577"/>
      <c r="E124" s="577"/>
      <c r="F124" s="577"/>
      <c r="G124" s="577"/>
      <c r="H124" s="30" t="s">
        <v>49</v>
      </c>
      <c r="I124" s="28" t="s">
        <v>49</v>
      </c>
    </row>
    <row r="125" spans="1:9" ht="13" x14ac:dyDescent="0.25">
      <c r="A125" s="415"/>
      <c r="B125" s="625" t="s">
        <v>263</v>
      </c>
      <c r="C125" s="583"/>
      <c r="D125" s="583"/>
      <c r="E125" s="583"/>
      <c r="F125" s="583"/>
      <c r="G125" s="583"/>
      <c r="H125" s="26">
        <v>0.03</v>
      </c>
      <c r="I125" s="25">
        <f>I148*H125</f>
        <v>56.1</v>
      </c>
    </row>
    <row r="126" spans="1:9" ht="13" x14ac:dyDescent="0.25">
      <c r="A126" s="415"/>
      <c r="B126" s="625" t="s">
        <v>264</v>
      </c>
      <c r="C126" s="583"/>
      <c r="D126" s="583"/>
      <c r="E126" s="583"/>
      <c r="F126" s="583"/>
      <c r="G126" s="583"/>
      <c r="H126" s="26">
        <v>6.4999999999999997E-3</v>
      </c>
      <c r="I126" s="25">
        <f>I148*H126</f>
        <v>12.154999999999999</v>
      </c>
    </row>
    <row r="127" spans="1:9" ht="13" x14ac:dyDescent="0.25">
      <c r="A127" s="415"/>
      <c r="B127" s="582" t="s">
        <v>265</v>
      </c>
      <c r="C127" s="582"/>
      <c r="D127" s="582"/>
      <c r="E127" s="582"/>
      <c r="F127" s="582"/>
      <c r="G127" s="582"/>
      <c r="H127" s="29"/>
      <c r="I127" s="28">
        <f>I148*H127</f>
        <v>0</v>
      </c>
    </row>
    <row r="128" spans="1:9" ht="13" x14ac:dyDescent="0.25">
      <c r="A128" s="415"/>
      <c r="B128" s="584" t="s">
        <v>51</v>
      </c>
      <c r="C128" s="584"/>
      <c r="D128" s="584"/>
      <c r="E128" s="584"/>
      <c r="F128" s="584"/>
      <c r="G128" s="584"/>
      <c r="H128" s="29" t="s">
        <v>49</v>
      </c>
      <c r="I128" s="28" t="s">
        <v>49</v>
      </c>
    </row>
    <row r="129" spans="1:9" ht="13" x14ac:dyDescent="0.25">
      <c r="A129" s="415"/>
      <c r="B129" s="573" t="s">
        <v>50</v>
      </c>
      <c r="C129" s="573"/>
      <c r="D129" s="573"/>
      <c r="E129" s="573"/>
      <c r="F129" s="573"/>
      <c r="G129" s="573"/>
      <c r="H129" s="29" t="s">
        <v>49</v>
      </c>
      <c r="I129" s="28" t="s">
        <v>49</v>
      </c>
    </row>
    <row r="130" spans="1:9" ht="13" x14ac:dyDescent="0.25">
      <c r="A130" s="415"/>
      <c r="B130" s="625" t="s">
        <v>228</v>
      </c>
      <c r="C130" s="583"/>
      <c r="D130" s="583"/>
      <c r="E130" s="583"/>
      <c r="F130" s="583"/>
      <c r="G130" s="583"/>
      <c r="H130" s="26">
        <v>0.05</v>
      </c>
      <c r="I130" s="25">
        <f>I148*H130</f>
        <v>93.5</v>
      </c>
    </row>
    <row r="131" spans="1:9" ht="13" x14ac:dyDescent="0.25">
      <c r="A131" s="578" t="s">
        <v>248</v>
      </c>
      <c r="B131" s="578"/>
      <c r="C131" s="578"/>
      <c r="D131" s="578"/>
      <c r="E131" s="578"/>
      <c r="F131" s="578"/>
      <c r="G131" s="578"/>
      <c r="H131" s="578"/>
      <c r="I131" s="25">
        <f>I133+I119+I121</f>
        <v>206.34685251337896</v>
      </c>
    </row>
    <row r="132" spans="1:9" ht="13" x14ac:dyDescent="0.25">
      <c r="A132" s="578"/>
      <c r="B132" s="578"/>
      <c r="C132" s="578"/>
      <c r="D132" s="578"/>
      <c r="E132" s="578"/>
      <c r="F132" s="578"/>
      <c r="G132" s="578"/>
      <c r="H132" s="578"/>
      <c r="I132" s="578"/>
    </row>
    <row r="133" spans="1:9" ht="13" x14ac:dyDescent="0.25">
      <c r="A133" s="589" t="s">
        <v>46</v>
      </c>
      <c r="B133" s="589"/>
      <c r="C133" s="589"/>
      <c r="D133" s="589"/>
      <c r="E133" s="589"/>
      <c r="F133" s="589"/>
      <c r="G133" s="589"/>
      <c r="H133" s="24">
        <f>SUM(H125:H130)</f>
        <v>8.6499999999999994E-2</v>
      </c>
      <c r="I133" s="23">
        <f>SUM(I125:I130)</f>
        <v>161.755</v>
      </c>
    </row>
    <row r="134" spans="1:9" x14ac:dyDescent="0.25">
      <c r="A134" s="590" t="s">
        <v>45</v>
      </c>
      <c r="B134" s="590"/>
      <c r="C134" s="591" t="s">
        <v>44</v>
      </c>
      <c r="D134" s="591"/>
      <c r="E134" s="591"/>
      <c r="F134" s="591"/>
      <c r="G134" s="591"/>
      <c r="H134" s="591"/>
      <c r="I134" s="591"/>
    </row>
    <row r="135" spans="1:9" x14ac:dyDescent="0.25">
      <c r="A135" s="590"/>
      <c r="B135" s="590"/>
      <c r="C135" s="592" t="s">
        <v>43</v>
      </c>
      <c r="D135" s="592"/>
      <c r="E135" s="592"/>
      <c r="F135" s="592"/>
      <c r="G135" s="592"/>
      <c r="H135" s="592"/>
      <c r="I135" s="592"/>
    </row>
    <row r="136" spans="1:9" x14ac:dyDescent="0.25">
      <c r="A136" s="590"/>
      <c r="B136" s="590"/>
      <c r="C136" s="593" t="s">
        <v>42</v>
      </c>
      <c r="D136" s="593"/>
      <c r="E136" s="593"/>
      <c r="F136" s="593"/>
      <c r="G136" s="593"/>
      <c r="H136" s="593"/>
      <c r="I136" s="593"/>
    </row>
    <row r="137" spans="1:9" x14ac:dyDescent="0.25">
      <c r="A137" s="585"/>
      <c r="B137" s="585"/>
      <c r="C137" s="585"/>
      <c r="D137" s="585"/>
      <c r="E137" s="585"/>
      <c r="F137" s="585"/>
      <c r="G137" s="585"/>
      <c r="H137" s="585"/>
      <c r="I137" s="585"/>
    </row>
    <row r="138" spans="1:9" ht="13" x14ac:dyDescent="0.25">
      <c r="A138" s="553" t="s">
        <v>41</v>
      </c>
      <c r="B138" s="553"/>
      <c r="C138" s="553"/>
      <c r="D138" s="553"/>
      <c r="E138" s="553"/>
      <c r="F138" s="553"/>
      <c r="G138" s="553"/>
      <c r="H138" s="553"/>
      <c r="I138" s="553"/>
    </row>
    <row r="139" spans="1:9" ht="13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15.5" x14ac:dyDescent="0.25">
      <c r="A140" s="586" t="s">
        <v>40</v>
      </c>
      <c r="B140" s="586"/>
      <c r="C140" s="586"/>
      <c r="D140" s="586"/>
      <c r="E140" s="586"/>
      <c r="F140" s="586"/>
      <c r="G140" s="586"/>
      <c r="H140" s="586"/>
      <c r="I140" s="586"/>
    </row>
    <row r="141" spans="1:9" ht="14" x14ac:dyDescent="0.25">
      <c r="A141" s="587" t="s">
        <v>39</v>
      </c>
      <c r="B141" s="587"/>
      <c r="C141" s="587"/>
      <c r="D141" s="587"/>
      <c r="E141" s="587"/>
      <c r="F141" s="587"/>
      <c r="G141" s="587"/>
      <c r="H141" s="587"/>
      <c r="I141" s="414" t="s">
        <v>16</v>
      </c>
    </row>
    <row r="142" spans="1:9" ht="13" x14ac:dyDescent="0.25">
      <c r="A142" s="418" t="s">
        <v>15</v>
      </c>
      <c r="B142" s="588" t="s">
        <v>38</v>
      </c>
      <c r="C142" s="588"/>
      <c r="D142" s="588"/>
      <c r="E142" s="588"/>
      <c r="F142" s="588"/>
      <c r="G142" s="588"/>
      <c r="H142" s="588"/>
      <c r="I142" s="20">
        <f>I32</f>
        <v>794.58999999999992</v>
      </c>
    </row>
    <row r="143" spans="1:9" ht="13" x14ac:dyDescent="0.25">
      <c r="A143" s="418" t="s">
        <v>13</v>
      </c>
      <c r="B143" s="588" t="s">
        <v>37</v>
      </c>
      <c r="C143" s="588"/>
      <c r="D143" s="588"/>
      <c r="E143" s="588"/>
      <c r="F143" s="588"/>
      <c r="G143" s="588"/>
      <c r="H143" s="588"/>
      <c r="I143" s="20">
        <f>I44</f>
        <v>271.87</v>
      </c>
    </row>
    <row r="144" spans="1:9" ht="13" x14ac:dyDescent="0.25">
      <c r="A144" s="418" t="s">
        <v>12</v>
      </c>
      <c r="B144" s="588" t="s">
        <v>36</v>
      </c>
      <c r="C144" s="588"/>
      <c r="D144" s="588"/>
      <c r="E144" s="588"/>
      <c r="F144" s="588"/>
      <c r="G144" s="588"/>
      <c r="H144" s="588"/>
      <c r="I144" s="20">
        <f>I54</f>
        <v>20</v>
      </c>
    </row>
    <row r="145" spans="1:9" ht="13" x14ac:dyDescent="0.25">
      <c r="A145" s="418" t="s">
        <v>35</v>
      </c>
      <c r="B145" s="588" t="s">
        <v>34</v>
      </c>
      <c r="C145" s="588"/>
      <c r="D145" s="588"/>
      <c r="E145" s="588"/>
      <c r="F145" s="588"/>
      <c r="G145" s="588"/>
      <c r="H145" s="588"/>
      <c r="I145" s="20">
        <f>I115</f>
        <v>577.20403192799995</v>
      </c>
    </row>
    <row r="146" spans="1:9" ht="13" x14ac:dyDescent="0.25">
      <c r="A146" s="598" t="s">
        <v>33</v>
      </c>
      <c r="B146" s="598"/>
      <c r="C146" s="598"/>
      <c r="D146" s="598"/>
      <c r="E146" s="598"/>
      <c r="F146" s="598"/>
      <c r="G146" s="598"/>
      <c r="H146" s="598"/>
      <c r="I146" s="20">
        <f>SUM(I142:I145)</f>
        <v>1663.664031928</v>
      </c>
    </row>
    <row r="147" spans="1:9" ht="13" x14ac:dyDescent="0.25">
      <c r="A147" s="21" t="s">
        <v>32</v>
      </c>
      <c r="B147" s="588" t="s">
        <v>31</v>
      </c>
      <c r="C147" s="588"/>
      <c r="D147" s="588"/>
      <c r="E147" s="588"/>
      <c r="F147" s="588"/>
      <c r="G147" s="588"/>
      <c r="H147" s="588"/>
      <c r="I147" s="20">
        <f>I131</f>
        <v>206.34685251337896</v>
      </c>
    </row>
    <row r="148" spans="1:9" ht="13" x14ac:dyDescent="0.25">
      <c r="A148" s="598" t="s">
        <v>30</v>
      </c>
      <c r="B148" s="598"/>
      <c r="C148" s="598"/>
      <c r="D148" s="598"/>
      <c r="E148" s="598"/>
      <c r="F148" s="598"/>
      <c r="G148" s="598"/>
      <c r="H148" s="598"/>
      <c r="I148" s="20">
        <v>1870</v>
      </c>
    </row>
    <row r="149" spans="1:9" ht="14.5" x14ac:dyDescent="0.25">
      <c r="A149" s="594" t="s">
        <v>376</v>
      </c>
      <c r="B149" s="594"/>
      <c r="C149" s="594"/>
      <c r="D149" s="594"/>
      <c r="E149" s="594"/>
      <c r="F149" s="594"/>
      <c r="G149" s="594"/>
      <c r="H149" s="594"/>
      <c r="I149" s="594"/>
    </row>
    <row r="150" spans="1:9" ht="15.5" x14ac:dyDescent="0.25">
      <c r="A150" s="586" t="s">
        <v>28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69" x14ac:dyDescent="0.25">
      <c r="A151" s="595" t="s">
        <v>27</v>
      </c>
      <c r="B151" s="595"/>
      <c r="C151" s="580" t="s">
        <v>26</v>
      </c>
      <c r="D151" s="580"/>
      <c r="E151" s="19" t="s">
        <v>25</v>
      </c>
      <c r="F151" s="580" t="s">
        <v>24</v>
      </c>
      <c r="G151" s="580"/>
      <c r="H151" s="414" t="s">
        <v>23</v>
      </c>
      <c r="I151" s="414" t="s">
        <v>22</v>
      </c>
    </row>
    <row r="152" spans="1:9" x14ac:dyDescent="0.25">
      <c r="A152" s="621" t="s">
        <v>185</v>
      </c>
      <c r="B152" s="596"/>
      <c r="C152" s="619">
        <v>1870</v>
      </c>
      <c r="D152" s="597"/>
      <c r="E152" s="18">
        <v>5</v>
      </c>
      <c r="F152" s="619">
        <v>9350</v>
      </c>
      <c r="G152" s="597"/>
      <c r="H152" s="16">
        <v>1</v>
      </c>
      <c r="I152" s="419">
        <v>9350</v>
      </c>
    </row>
    <row r="153" spans="1:9" ht="13" x14ac:dyDescent="0.25">
      <c r="A153" s="603" t="s">
        <v>20</v>
      </c>
      <c r="B153" s="603"/>
      <c r="C153" s="603"/>
      <c r="D153" s="603"/>
      <c r="E153" s="603"/>
      <c r="F153" s="603"/>
      <c r="G153" s="603"/>
      <c r="H153" s="603"/>
      <c r="I153" s="419">
        <v>9350</v>
      </c>
    </row>
    <row r="154" spans="1:9" ht="15.5" x14ac:dyDescent="0.25">
      <c r="A154" s="586" t="s">
        <v>19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15.5" x14ac:dyDescent="0.25">
      <c r="A155" s="586" t="s">
        <v>18</v>
      </c>
      <c r="B155" s="586"/>
      <c r="C155" s="586"/>
      <c r="D155" s="586"/>
      <c r="E155" s="586"/>
      <c r="F155" s="586"/>
      <c r="G155" s="586"/>
      <c r="H155" s="586"/>
      <c r="I155" s="586"/>
    </row>
    <row r="156" spans="1:9" ht="13" x14ac:dyDescent="0.25">
      <c r="A156" s="580" t="s">
        <v>17</v>
      </c>
      <c r="B156" s="580"/>
      <c r="C156" s="580"/>
      <c r="D156" s="580"/>
      <c r="E156" s="580"/>
      <c r="F156" s="580"/>
      <c r="G156" s="580"/>
      <c r="H156" s="580"/>
      <c r="I156" s="414" t="s">
        <v>16</v>
      </c>
    </row>
    <row r="157" spans="1:9" x14ac:dyDescent="0.25">
      <c r="A157" s="417" t="s">
        <v>15</v>
      </c>
      <c r="B157" s="583" t="s">
        <v>14</v>
      </c>
      <c r="C157" s="583"/>
      <c r="D157" s="583"/>
      <c r="E157" s="583"/>
      <c r="F157" s="583"/>
      <c r="G157" s="583"/>
      <c r="H157" s="583"/>
      <c r="I157" s="16">
        <v>12</v>
      </c>
    </row>
    <row r="158" spans="1:9" x14ac:dyDescent="0.25">
      <c r="A158" s="417" t="s">
        <v>13</v>
      </c>
      <c r="B158" s="583" t="s">
        <v>9</v>
      </c>
      <c r="C158" s="583"/>
      <c r="D158" s="583"/>
      <c r="E158" s="583"/>
      <c r="F158" s="583"/>
      <c r="G158" s="583"/>
      <c r="H158" s="583"/>
      <c r="I158" s="419">
        <v>22440</v>
      </c>
    </row>
    <row r="159" spans="1:9" x14ac:dyDescent="0.25">
      <c r="A159" s="417" t="s">
        <v>12</v>
      </c>
      <c r="B159" s="583" t="s">
        <v>11</v>
      </c>
      <c r="C159" s="583"/>
      <c r="D159" s="583"/>
      <c r="E159" s="583"/>
      <c r="F159" s="583"/>
      <c r="G159" s="583"/>
      <c r="H159" s="583"/>
      <c r="I159" s="419"/>
    </row>
    <row r="160" spans="1:9" x14ac:dyDescent="0.25">
      <c r="A160" s="599"/>
      <c r="B160" s="599"/>
      <c r="C160" s="599"/>
      <c r="D160" s="599"/>
      <c r="E160" s="599"/>
      <c r="F160" s="599"/>
      <c r="G160" s="599"/>
      <c r="H160" s="599"/>
      <c r="I160" s="599"/>
    </row>
    <row r="161" spans="1:9" x14ac:dyDescent="0.25">
      <c r="A161" s="596" t="s">
        <v>10</v>
      </c>
      <c r="B161" s="596"/>
      <c r="C161" s="596"/>
      <c r="D161" s="596"/>
      <c r="E161" s="596"/>
      <c r="F161" s="596"/>
      <c r="G161" s="596"/>
      <c r="H161" s="596"/>
      <c r="I161" s="596"/>
    </row>
    <row r="162" spans="1:9" ht="13" x14ac:dyDescent="0.3">
      <c r="A162" s="13"/>
      <c r="B162" s="13"/>
      <c r="C162" s="13"/>
      <c r="D162" s="13"/>
      <c r="E162" s="13"/>
      <c r="F162" s="13"/>
      <c r="G162" s="13"/>
      <c r="H162" s="12"/>
      <c r="I162" s="12"/>
    </row>
    <row r="163" spans="1:9" ht="13" x14ac:dyDescent="0.3">
      <c r="A163" s="600"/>
      <c r="B163" s="600"/>
      <c r="C163" s="600"/>
      <c r="D163" s="600"/>
      <c r="E163" s="600"/>
      <c r="F163" s="600"/>
      <c r="G163" s="600"/>
      <c r="H163" s="600"/>
      <c r="I163" s="600"/>
    </row>
    <row r="164" spans="1:9" ht="18" x14ac:dyDescent="0.25">
      <c r="A164" s="601" t="s">
        <v>9</v>
      </c>
      <c r="B164" s="601"/>
      <c r="C164" s="601"/>
      <c r="D164" s="601"/>
      <c r="E164" s="601"/>
      <c r="F164" s="601"/>
      <c r="G164" s="602">
        <v>9350</v>
      </c>
      <c r="H164" s="602"/>
      <c r="I164" s="602"/>
    </row>
    <row r="165" spans="1:9" ht="18" x14ac:dyDescent="0.4">
      <c r="A165" s="607"/>
      <c r="B165" s="607"/>
      <c r="C165" s="607"/>
      <c r="D165" s="607"/>
      <c r="E165" s="607"/>
      <c r="F165" s="607"/>
      <c r="G165" s="607"/>
      <c r="H165" s="607"/>
      <c r="I165" s="607"/>
    </row>
    <row r="166" spans="1:9" ht="18" x14ac:dyDescent="0.25">
      <c r="A166" s="601" t="s">
        <v>8</v>
      </c>
      <c r="B166" s="601"/>
      <c r="C166" s="601"/>
      <c r="D166" s="601"/>
      <c r="E166" s="601"/>
      <c r="F166" s="601"/>
      <c r="G166" s="608">
        <v>12</v>
      </c>
      <c r="H166" s="608"/>
      <c r="I166" s="608"/>
    </row>
    <row r="167" spans="1:9" ht="18" x14ac:dyDescent="0.25">
      <c r="A167" s="609"/>
      <c r="B167" s="609"/>
      <c r="C167" s="609"/>
      <c r="D167" s="609"/>
      <c r="E167" s="609"/>
      <c r="F167" s="609"/>
      <c r="G167" s="609"/>
      <c r="H167" s="609"/>
      <c r="I167" s="609"/>
    </row>
    <row r="168" spans="1:9" ht="18" x14ac:dyDescent="0.25">
      <c r="A168" s="610" t="s">
        <v>7</v>
      </c>
      <c r="B168" s="610"/>
      <c r="C168" s="610"/>
      <c r="D168" s="610"/>
      <c r="E168" s="610"/>
      <c r="F168" s="610"/>
      <c r="G168" s="611">
        <v>22440</v>
      </c>
      <c r="H168" s="611"/>
      <c r="I168" s="611"/>
    </row>
  </sheetData>
  <mergeCells count="182">
    <mergeCell ref="A165:I165"/>
    <mergeCell ref="A166:F166"/>
    <mergeCell ref="G166:I166"/>
    <mergeCell ref="A167:I167"/>
    <mergeCell ref="A168:F168"/>
    <mergeCell ref="G168:I168"/>
    <mergeCell ref="B159:H159"/>
    <mergeCell ref="A160:I160"/>
    <mergeCell ref="A161:I161"/>
    <mergeCell ref="A163:I163"/>
    <mergeCell ref="A164:F164"/>
    <mergeCell ref="G164:I164"/>
    <mergeCell ref="A153:H153"/>
    <mergeCell ref="A154:I154"/>
    <mergeCell ref="A155:I155"/>
    <mergeCell ref="A156:H156"/>
    <mergeCell ref="B157:H157"/>
    <mergeCell ref="B158:H158"/>
    <mergeCell ref="A150:I150"/>
    <mergeCell ref="A151:B151"/>
    <mergeCell ref="C151:D151"/>
    <mergeCell ref="F151:G151"/>
    <mergeCell ref="A152:B152"/>
    <mergeCell ref="C152:D152"/>
    <mergeCell ref="F152:G152"/>
    <mergeCell ref="B144:H144"/>
    <mergeCell ref="B145:H145"/>
    <mergeCell ref="A146:H146"/>
    <mergeCell ref="B147:H147"/>
    <mergeCell ref="A148:H148"/>
    <mergeCell ref="A149:I149"/>
    <mergeCell ref="A138:I138"/>
    <mergeCell ref="A139:I139"/>
    <mergeCell ref="A140:I140"/>
    <mergeCell ref="A141:H141"/>
    <mergeCell ref="B142:H142"/>
    <mergeCell ref="B143:H143"/>
    <mergeCell ref="A133:G133"/>
    <mergeCell ref="A134:B136"/>
    <mergeCell ref="C134:I134"/>
    <mergeCell ref="C135:I135"/>
    <mergeCell ref="C136:I136"/>
    <mergeCell ref="A137:I137"/>
    <mergeCell ref="B127:G127"/>
    <mergeCell ref="B128:G128"/>
    <mergeCell ref="B129:G129"/>
    <mergeCell ref="B130:G130"/>
    <mergeCell ref="A131:H131"/>
    <mergeCell ref="A132:I132"/>
    <mergeCell ref="B121:G121"/>
    <mergeCell ref="A122:G122"/>
    <mergeCell ref="B123:G123"/>
    <mergeCell ref="B124:G124"/>
    <mergeCell ref="B125:G125"/>
    <mergeCell ref="B126:G126"/>
    <mergeCell ref="A115:H115"/>
    <mergeCell ref="A116:I116"/>
    <mergeCell ref="B117:G117"/>
    <mergeCell ref="A118:G118"/>
    <mergeCell ref="B119:G119"/>
    <mergeCell ref="A120:G120"/>
    <mergeCell ref="B109:H109"/>
    <mergeCell ref="B110:H110"/>
    <mergeCell ref="B111:H111"/>
    <mergeCell ref="B112:H112"/>
    <mergeCell ref="B113:H113"/>
    <mergeCell ref="B114:H114"/>
    <mergeCell ref="B103:H103"/>
    <mergeCell ref="A104:H104"/>
    <mergeCell ref="B105:H105"/>
    <mergeCell ref="A106:H106"/>
    <mergeCell ref="A107:I107"/>
    <mergeCell ref="B108:H108"/>
    <mergeCell ref="B97:H97"/>
    <mergeCell ref="B98:H98"/>
    <mergeCell ref="B99:H99"/>
    <mergeCell ref="B100:H100"/>
    <mergeCell ref="B101:H101"/>
    <mergeCell ref="B102:H102"/>
    <mergeCell ref="B91:H91"/>
    <mergeCell ref="B92:H92"/>
    <mergeCell ref="B93:H93"/>
    <mergeCell ref="B94:H94"/>
    <mergeCell ref="A95:H95"/>
    <mergeCell ref="A96:I96"/>
    <mergeCell ref="A85:I85"/>
    <mergeCell ref="B86:H86"/>
    <mergeCell ref="B87:H87"/>
    <mergeCell ref="B88:H88"/>
    <mergeCell ref="B89:H89"/>
    <mergeCell ref="B90:H90"/>
    <mergeCell ref="A79:I79"/>
    <mergeCell ref="A80:I80"/>
    <mergeCell ref="B81:H81"/>
    <mergeCell ref="B82:H82"/>
    <mergeCell ref="B83:H83"/>
    <mergeCell ref="A84:H84"/>
    <mergeCell ref="B73:H73"/>
    <mergeCell ref="B74:H74"/>
    <mergeCell ref="B75:H75"/>
    <mergeCell ref="A76:H76"/>
    <mergeCell ref="B77:H77"/>
    <mergeCell ref="A78:H78"/>
    <mergeCell ref="B66:G66"/>
    <mergeCell ref="B67:G67"/>
    <mergeCell ref="A68:G68"/>
    <mergeCell ref="A70:I70"/>
    <mergeCell ref="A71:I71"/>
    <mergeCell ref="A72:I72"/>
    <mergeCell ref="B60:G60"/>
    <mergeCell ref="B61:G61"/>
    <mergeCell ref="B62:G62"/>
    <mergeCell ref="B63:G63"/>
    <mergeCell ref="B64:G64"/>
    <mergeCell ref="B65:G65"/>
    <mergeCell ref="B53:H53"/>
    <mergeCell ref="A54:H54"/>
    <mergeCell ref="A55:I55"/>
    <mergeCell ref="A56:I56"/>
    <mergeCell ref="A58:I58"/>
    <mergeCell ref="B59:G59"/>
    <mergeCell ref="A47:I47"/>
    <mergeCell ref="A48:I48"/>
    <mergeCell ref="B49:H49"/>
    <mergeCell ref="B50:H50"/>
    <mergeCell ref="B51:H51"/>
    <mergeCell ref="B52:H52"/>
    <mergeCell ref="B41:H41"/>
    <mergeCell ref="B42:H42"/>
    <mergeCell ref="B43:H43"/>
    <mergeCell ref="B44:H44"/>
    <mergeCell ref="A45:I45"/>
    <mergeCell ref="A46:I46"/>
    <mergeCell ref="B35:H35"/>
    <mergeCell ref="B36:G36"/>
    <mergeCell ref="B37:G37"/>
    <mergeCell ref="B38:H38"/>
    <mergeCell ref="B39:G39"/>
    <mergeCell ref="B40:H40"/>
    <mergeCell ref="B29:H29"/>
    <mergeCell ref="B30:H30"/>
    <mergeCell ref="B31:H31"/>
    <mergeCell ref="A32:H32"/>
    <mergeCell ref="A33:I33"/>
    <mergeCell ref="B34:H34"/>
    <mergeCell ref="B23:G23"/>
    <mergeCell ref="B24:H24"/>
    <mergeCell ref="B25:G25"/>
    <mergeCell ref="B26:G26"/>
    <mergeCell ref="B27:H27"/>
    <mergeCell ref="B28:H28"/>
    <mergeCell ref="B18:G18"/>
    <mergeCell ref="H18:I18"/>
    <mergeCell ref="A19:I19"/>
    <mergeCell ref="A20:I20"/>
    <mergeCell ref="A21:I21"/>
    <mergeCell ref="A22:I22"/>
    <mergeCell ref="A14:I14"/>
    <mergeCell ref="B15:G15"/>
    <mergeCell ref="H15:I15"/>
    <mergeCell ref="B16:G16"/>
    <mergeCell ref="H16:I16"/>
    <mergeCell ref="B17:G17"/>
    <mergeCell ref="H17:I17"/>
    <mergeCell ref="B10:G10"/>
    <mergeCell ref="H10:I10"/>
    <mergeCell ref="B11:G11"/>
    <mergeCell ref="H11:I11"/>
    <mergeCell ref="A12:I12"/>
    <mergeCell ref="A13:I13"/>
    <mergeCell ref="A5:I5"/>
    <mergeCell ref="A7:I7"/>
    <mergeCell ref="B8:G8"/>
    <mergeCell ref="H8:I8"/>
    <mergeCell ref="B9:G9"/>
    <mergeCell ref="H9:I9"/>
    <mergeCell ref="A1:I1"/>
    <mergeCell ref="A2:I2"/>
    <mergeCell ref="A3:E3"/>
    <mergeCell ref="F3:I3"/>
    <mergeCell ref="A4:E4"/>
    <mergeCell ref="F4:I4"/>
  </mergeCells>
  <pageMargins left="0.511811024" right="0.511811024" top="0.78740157499999996" bottom="0.78740157499999996" header="0.31496062000000002" footer="0.3149606200000000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I168"/>
  <sheetViews>
    <sheetView workbookViewId="0">
      <selection activeCell="L20" sqref="L20"/>
    </sheetView>
  </sheetViews>
  <sheetFormatPr defaultRowHeight="12.5" x14ac:dyDescent="0.25"/>
  <cols>
    <col min="9" max="9" width="22.81640625" customWidth="1"/>
  </cols>
  <sheetData>
    <row r="1" spans="1:9" ht="23" x14ac:dyDescent="0.25">
      <c r="A1" s="557" t="s">
        <v>178</v>
      </c>
      <c r="B1" s="557"/>
      <c r="C1" s="557"/>
      <c r="D1" s="557"/>
      <c r="E1" s="557"/>
      <c r="F1" s="557"/>
      <c r="G1" s="557"/>
      <c r="H1" s="557"/>
      <c r="I1" s="557"/>
    </row>
    <row r="2" spans="1:9" ht="23" x14ac:dyDescent="0.25">
      <c r="A2" s="558"/>
      <c r="B2" s="558"/>
      <c r="C2" s="558"/>
      <c r="D2" s="558"/>
      <c r="E2" s="558"/>
      <c r="F2" s="558"/>
      <c r="G2" s="558"/>
      <c r="H2" s="558"/>
      <c r="I2" s="558"/>
    </row>
    <row r="3" spans="1:9" ht="13" x14ac:dyDescent="0.25">
      <c r="A3" s="553" t="s">
        <v>182</v>
      </c>
      <c r="B3" s="553"/>
      <c r="C3" s="553"/>
      <c r="D3" s="553"/>
      <c r="E3" s="553"/>
      <c r="F3" s="556"/>
      <c r="G3" s="556"/>
      <c r="H3" s="556"/>
      <c r="I3" s="556"/>
    </row>
    <row r="4" spans="1:9" ht="13" x14ac:dyDescent="0.25">
      <c r="A4" s="553" t="s">
        <v>175</v>
      </c>
      <c r="B4" s="553"/>
      <c r="C4" s="553"/>
      <c r="D4" s="553"/>
      <c r="E4" s="553"/>
      <c r="F4" s="626"/>
      <c r="G4" s="556"/>
      <c r="H4" s="556"/>
      <c r="I4" s="556"/>
    </row>
    <row r="5" spans="1:9" ht="13" x14ac:dyDescent="0.25">
      <c r="A5" s="553" t="s">
        <v>181</v>
      </c>
      <c r="B5" s="553"/>
      <c r="C5" s="553"/>
      <c r="D5" s="553"/>
      <c r="E5" s="553"/>
      <c r="F5" s="553"/>
      <c r="G5" s="553"/>
      <c r="H5" s="553"/>
      <c r="I5" s="553"/>
    </row>
    <row r="6" spans="1:9" ht="13" x14ac:dyDescent="0.25">
      <c r="A6" s="420"/>
      <c r="B6" s="424"/>
      <c r="C6" s="424"/>
      <c r="D6" s="424"/>
      <c r="E6" s="424"/>
      <c r="F6" s="424"/>
      <c r="G6" s="424"/>
      <c r="H6" s="424"/>
      <c r="I6" s="424"/>
    </row>
    <row r="7" spans="1:9" ht="14" x14ac:dyDescent="0.25">
      <c r="A7" s="554" t="s">
        <v>172</v>
      </c>
      <c r="B7" s="554"/>
      <c r="C7" s="554"/>
      <c r="D7" s="554"/>
      <c r="E7" s="554"/>
      <c r="F7" s="554"/>
      <c r="G7" s="554"/>
      <c r="H7" s="554"/>
      <c r="I7" s="554"/>
    </row>
    <row r="8" spans="1:9" ht="13" x14ac:dyDescent="0.25">
      <c r="A8" s="414" t="s">
        <v>15</v>
      </c>
      <c r="B8" s="553" t="s">
        <v>171</v>
      </c>
      <c r="C8" s="553"/>
      <c r="D8" s="553"/>
      <c r="E8" s="553"/>
      <c r="F8" s="553"/>
      <c r="G8" s="553"/>
      <c r="H8" s="555">
        <v>41086</v>
      </c>
      <c r="I8" s="555"/>
    </row>
    <row r="9" spans="1:9" ht="13" x14ac:dyDescent="0.25">
      <c r="A9" s="414" t="s">
        <v>13</v>
      </c>
      <c r="B9" s="553" t="s">
        <v>169</v>
      </c>
      <c r="C9" s="553"/>
      <c r="D9" s="553"/>
      <c r="E9" s="553"/>
      <c r="F9" s="553"/>
      <c r="G9" s="553"/>
      <c r="H9" s="556" t="s">
        <v>383</v>
      </c>
      <c r="I9" s="556"/>
    </row>
    <row r="10" spans="1:9" ht="13" x14ac:dyDescent="0.25">
      <c r="A10" s="414" t="s">
        <v>12</v>
      </c>
      <c r="B10" s="553" t="s">
        <v>167</v>
      </c>
      <c r="C10" s="553"/>
      <c r="D10" s="553"/>
      <c r="E10" s="553"/>
      <c r="F10" s="553"/>
      <c r="G10" s="553"/>
      <c r="H10" s="556" t="s">
        <v>247</v>
      </c>
      <c r="I10" s="556"/>
    </row>
    <row r="11" spans="1:9" ht="13" x14ac:dyDescent="0.25">
      <c r="A11" s="414" t="s">
        <v>35</v>
      </c>
      <c r="B11" s="553" t="s">
        <v>165</v>
      </c>
      <c r="C11" s="553"/>
      <c r="D11" s="553"/>
      <c r="E11" s="553"/>
      <c r="F11" s="553"/>
      <c r="G11" s="553"/>
      <c r="H11" s="556">
        <v>12</v>
      </c>
      <c r="I11" s="556"/>
    </row>
    <row r="12" spans="1:9" ht="13" x14ac:dyDescent="0.25">
      <c r="A12" s="560"/>
      <c r="B12" s="560"/>
      <c r="C12" s="560"/>
      <c r="D12" s="560"/>
      <c r="E12" s="560"/>
      <c r="F12" s="560"/>
      <c r="G12" s="560"/>
      <c r="H12" s="560"/>
      <c r="I12" s="560"/>
    </row>
    <row r="13" spans="1:9" ht="14" x14ac:dyDescent="0.25">
      <c r="A13" s="554" t="s">
        <v>164</v>
      </c>
      <c r="B13" s="554"/>
      <c r="C13" s="554"/>
      <c r="D13" s="554"/>
      <c r="E13" s="554"/>
      <c r="F13" s="554"/>
      <c r="G13" s="554"/>
      <c r="H13" s="554"/>
      <c r="I13" s="554"/>
    </row>
    <row r="14" spans="1:9" ht="14" x14ac:dyDescent="0.25">
      <c r="A14" s="554" t="s">
        <v>163</v>
      </c>
      <c r="B14" s="554"/>
      <c r="C14" s="554"/>
      <c r="D14" s="554"/>
      <c r="E14" s="554"/>
      <c r="F14" s="554"/>
      <c r="G14" s="554"/>
      <c r="H14" s="554"/>
      <c r="I14" s="554"/>
    </row>
    <row r="15" spans="1:9" ht="13" x14ac:dyDescent="0.25">
      <c r="A15" s="414">
        <v>1</v>
      </c>
      <c r="B15" s="553" t="s">
        <v>162</v>
      </c>
      <c r="C15" s="553"/>
      <c r="D15" s="553"/>
      <c r="E15" s="553"/>
      <c r="F15" s="553"/>
      <c r="G15" s="553"/>
      <c r="H15" s="565" t="s">
        <v>185</v>
      </c>
      <c r="I15" s="565"/>
    </row>
    <row r="16" spans="1:9" ht="13" x14ac:dyDescent="0.25">
      <c r="A16" s="414">
        <v>2</v>
      </c>
      <c r="B16" s="553" t="s">
        <v>161</v>
      </c>
      <c r="C16" s="553"/>
      <c r="D16" s="553"/>
      <c r="E16" s="553"/>
      <c r="F16" s="553"/>
      <c r="G16" s="553"/>
      <c r="H16" s="565">
        <v>758.79</v>
      </c>
      <c r="I16" s="565"/>
    </row>
    <row r="17" spans="1:9" ht="14" x14ac:dyDescent="0.25">
      <c r="A17" s="414">
        <v>3</v>
      </c>
      <c r="B17" s="553" t="s">
        <v>160</v>
      </c>
      <c r="C17" s="553"/>
      <c r="D17" s="553"/>
      <c r="E17" s="553"/>
      <c r="F17" s="553"/>
      <c r="G17" s="553"/>
      <c r="H17" s="561" t="s">
        <v>185</v>
      </c>
      <c r="I17" s="561"/>
    </row>
    <row r="18" spans="1:9" ht="13" x14ac:dyDescent="0.25">
      <c r="A18" s="414">
        <v>4</v>
      </c>
      <c r="B18" s="553" t="s">
        <v>159</v>
      </c>
      <c r="C18" s="553"/>
      <c r="D18" s="553"/>
      <c r="E18" s="553"/>
      <c r="F18" s="553"/>
      <c r="G18" s="553"/>
      <c r="H18" s="562" t="s">
        <v>247</v>
      </c>
      <c r="I18" s="562"/>
    </row>
    <row r="19" spans="1:9" x14ac:dyDescent="0.25">
      <c r="A19" s="563"/>
      <c r="B19" s="563"/>
      <c r="C19" s="563"/>
      <c r="D19" s="563"/>
      <c r="E19" s="563"/>
      <c r="F19" s="563"/>
      <c r="G19" s="563"/>
      <c r="H19" s="563"/>
      <c r="I19" s="563"/>
    </row>
    <row r="20" spans="1:9" x14ac:dyDescent="0.25">
      <c r="A20" s="564" t="s">
        <v>157</v>
      </c>
      <c r="B20" s="564"/>
      <c r="C20" s="564"/>
      <c r="D20" s="564"/>
      <c r="E20" s="564"/>
      <c r="F20" s="564"/>
      <c r="G20" s="564"/>
      <c r="H20" s="564"/>
      <c r="I20" s="564"/>
    </row>
    <row r="21" spans="1:9" ht="13" x14ac:dyDescent="0.3">
      <c r="A21" s="567"/>
      <c r="B21" s="567"/>
      <c r="C21" s="567"/>
      <c r="D21" s="567"/>
      <c r="E21" s="567"/>
      <c r="F21" s="567"/>
      <c r="G21" s="567"/>
      <c r="H21" s="567"/>
      <c r="I21" s="567"/>
    </row>
    <row r="22" spans="1:9" ht="13" x14ac:dyDescent="0.25">
      <c r="A22" s="568" t="s">
        <v>156</v>
      </c>
      <c r="B22" s="568"/>
      <c r="C22" s="568"/>
      <c r="D22" s="568"/>
      <c r="E22" s="568"/>
      <c r="F22" s="568"/>
      <c r="G22" s="568"/>
      <c r="H22" s="568"/>
      <c r="I22" s="568"/>
    </row>
    <row r="23" spans="1:9" ht="14" x14ac:dyDescent="0.25">
      <c r="A23" s="63">
        <v>1</v>
      </c>
      <c r="B23" s="569" t="s">
        <v>155</v>
      </c>
      <c r="C23" s="569"/>
      <c r="D23" s="569"/>
      <c r="E23" s="569"/>
      <c r="F23" s="569"/>
      <c r="G23" s="569"/>
      <c r="H23" s="64" t="s">
        <v>62</v>
      </c>
      <c r="I23" s="63" t="s">
        <v>154</v>
      </c>
    </row>
    <row r="24" spans="1:9" ht="13" x14ac:dyDescent="0.25">
      <c r="A24" s="414" t="s">
        <v>15</v>
      </c>
      <c r="B24" s="553" t="s">
        <v>186</v>
      </c>
      <c r="C24" s="553"/>
      <c r="D24" s="553"/>
      <c r="E24" s="553"/>
      <c r="F24" s="553"/>
      <c r="G24" s="553"/>
      <c r="H24" s="553"/>
      <c r="I24" s="60">
        <v>758.79</v>
      </c>
    </row>
    <row r="25" spans="1:9" ht="13" x14ac:dyDescent="0.25">
      <c r="A25" s="414" t="s">
        <v>13</v>
      </c>
      <c r="B25" s="570" t="s">
        <v>232</v>
      </c>
      <c r="C25" s="570"/>
      <c r="D25" s="570"/>
      <c r="E25" s="570"/>
      <c r="F25" s="570"/>
      <c r="G25" s="570"/>
      <c r="H25" s="30"/>
      <c r="I25" s="60"/>
    </row>
    <row r="26" spans="1:9" ht="13" x14ac:dyDescent="0.25">
      <c r="A26" s="414" t="s">
        <v>12</v>
      </c>
      <c r="B26" s="571" t="s">
        <v>202</v>
      </c>
      <c r="C26" s="571"/>
      <c r="D26" s="571"/>
      <c r="E26" s="571"/>
      <c r="F26" s="571"/>
      <c r="G26" s="571"/>
      <c r="H26" s="61">
        <v>0.05</v>
      </c>
      <c r="I26" s="60">
        <v>35.799999999999997</v>
      </c>
    </row>
    <row r="27" spans="1:9" ht="13" x14ac:dyDescent="0.25">
      <c r="A27" s="414" t="s">
        <v>35</v>
      </c>
      <c r="B27" s="553" t="s">
        <v>150</v>
      </c>
      <c r="C27" s="553"/>
      <c r="D27" s="553"/>
      <c r="E27" s="553"/>
      <c r="F27" s="553"/>
      <c r="G27" s="553"/>
      <c r="H27" s="553"/>
      <c r="I27" s="60"/>
    </row>
    <row r="28" spans="1:9" ht="13" x14ac:dyDescent="0.25">
      <c r="A28" s="414" t="s">
        <v>32</v>
      </c>
      <c r="B28" s="553" t="s">
        <v>149</v>
      </c>
      <c r="C28" s="553"/>
      <c r="D28" s="553"/>
      <c r="E28" s="553"/>
      <c r="F28" s="553"/>
      <c r="G28" s="553"/>
      <c r="H28" s="553"/>
      <c r="I28" s="60"/>
    </row>
    <row r="29" spans="1:9" ht="13" x14ac:dyDescent="0.25">
      <c r="A29" s="414" t="s">
        <v>81</v>
      </c>
      <c r="B29" s="553" t="s">
        <v>148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414" t="s">
        <v>79</v>
      </c>
      <c r="B30" s="553" t="s">
        <v>147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414" t="s">
        <v>114</v>
      </c>
      <c r="B31" s="553" t="s">
        <v>375</v>
      </c>
      <c r="C31" s="553"/>
      <c r="D31" s="553"/>
      <c r="E31" s="553"/>
      <c r="F31" s="553"/>
      <c r="G31" s="553"/>
      <c r="H31" s="553"/>
      <c r="I31" s="60"/>
    </row>
    <row r="32" spans="1:9" ht="14" x14ac:dyDescent="0.25">
      <c r="A32" s="566" t="s">
        <v>144</v>
      </c>
      <c r="B32" s="566"/>
      <c r="C32" s="566"/>
      <c r="D32" s="566"/>
      <c r="E32" s="566"/>
      <c r="F32" s="566"/>
      <c r="G32" s="566"/>
      <c r="H32" s="566"/>
      <c r="I32" s="59">
        <f>SUM(I24:I31)</f>
        <v>794.58999999999992</v>
      </c>
    </row>
    <row r="33" spans="1:9" ht="13" x14ac:dyDescent="0.25">
      <c r="A33" s="560" t="s">
        <v>143</v>
      </c>
      <c r="B33" s="560"/>
      <c r="C33" s="560"/>
      <c r="D33" s="560"/>
      <c r="E33" s="560"/>
      <c r="F33" s="560"/>
      <c r="G33" s="560"/>
      <c r="H33" s="560"/>
      <c r="I33" s="560"/>
    </row>
    <row r="34" spans="1:9" ht="14" x14ac:dyDescent="0.25">
      <c r="A34" s="422">
        <v>2</v>
      </c>
      <c r="B34" s="554" t="s">
        <v>142</v>
      </c>
      <c r="C34" s="554"/>
      <c r="D34" s="554"/>
      <c r="E34" s="554"/>
      <c r="F34" s="554"/>
      <c r="G34" s="554"/>
      <c r="H34" s="554"/>
      <c r="I34" s="423" t="s">
        <v>16</v>
      </c>
    </row>
    <row r="35" spans="1:9" ht="13" x14ac:dyDescent="0.25">
      <c r="A35" s="415" t="s">
        <v>15</v>
      </c>
      <c r="B35" s="573"/>
      <c r="C35" s="573"/>
      <c r="D35" s="573"/>
      <c r="E35" s="573"/>
      <c r="F35" s="573"/>
      <c r="G35" s="573"/>
      <c r="H35" s="573"/>
      <c r="I35" s="25">
        <v>82.07</v>
      </c>
    </row>
    <row r="36" spans="1:9" ht="13" x14ac:dyDescent="0.25">
      <c r="A36" s="415"/>
      <c r="B36" s="572" t="s">
        <v>140</v>
      </c>
      <c r="C36" s="572"/>
      <c r="D36" s="572"/>
      <c r="E36" s="572"/>
      <c r="F36" s="572"/>
      <c r="G36" s="572"/>
      <c r="H36" s="57">
        <v>2.9</v>
      </c>
      <c r="I36" s="28" t="s">
        <v>49</v>
      </c>
    </row>
    <row r="37" spans="1:9" ht="13" x14ac:dyDescent="0.25">
      <c r="A37" s="415"/>
      <c r="B37" s="576" t="s">
        <v>255</v>
      </c>
      <c r="C37" s="576"/>
      <c r="D37" s="576"/>
      <c r="E37" s="576"/>
      <c r="F37" s="576"/>
      <c r="G37" s="576"/>
      <c r="H37" s="58"/>
      <c r="I37" s="28"/>
    </row>
    <row r="38" spans="1:9" ht="13" x14ac:dyDescent="0.25">
      <c r="A38" s="415" t="s">
        <v>13</v>
      </c>
      <c r="B38" s="573" t="s">
        <v>378</v>
      </c>
      <c r="C38" s="573"/>
      <c r="D38" s="573"/>
      <c r="E38" s="573"/>
      <c r="F38" s="573"/>
      <c r="G38" s="573"/>
      <c r="H38" s="573"/>
      <c r="I38" s="25">
        <v>184.8</v>
      </c>
    </row>
    <row r="39" spans="1:9" ht="13" x14ac:dyDescent="0.25">
      <c r="A39" s="415"/>
      <c r="B39" s="572" t="s">
        <v>256</v>
      </c>
      <c r="C39" s="572"/>
      <c r="D39" s="572"/>
      <c r="E39" s="572"/>
      <c r="F39" s="572"/>
      <c r="G39" s="572"/>
      <c r="H39" s="57">
        <v>231</v>
      </c>
      <c r="I39" s="28" t="s">
        <v>49</v>
      </c>
    </row>
    <row r="40" spans="1:9" ht="13" x14ac:dyDescent="0.25">
      <c r="A40" s="415" t="s">
        <v>12</v>
      </c>
      <c r="B40" s="573" t="s">
        <v>136</v>
      </c>
      <c r="C40" s="573"/>
      <c r="D40" s="573"/>
      <c r="E40" s="573"/>
      <c r="F40" s="573"/>
      <c r="G40" s="573"/>
      <c r="H40" s="573"/>
      <c r="I40" s="25"/>
    </row>
    <row r="41" spans="1:9" ht="13" x14ac:dyDescent="0.25">
      <c r="A41" s="415" t="s">
        <v>35</v>
      </c>
      <c r="B41" s="574" t="s">
        <v>357</v>
      </c>
      <c r="C41" s="574"/>
      <c r="D41" s="574"/>
      <c r="E41" s="574"/>
      <c r="F41" s="574"/>
      <c r="G41" s="574"/>
      <c r="H41" s="574"/>
      <c r="I41" s="20"/>
    </row>
    <row r="42" spans="1:9" ht="13" x14ac:dyDescent="0.25">
      <c r="A42" s="415" t="s">
        <v>32</v>
      </c>
      <c r="B42" s="574" t="s">
        <v>259</v>
      </c>
      <c r="C42" s="574"/>
      <c r="D42" s="574"/>
      <c r="E42" s="574"/>
      <c r="F42" s="574"/>
      <c r="G42" s="574"/>
      <c r="H42" s="574"/>
      <c r="I42" s="25">
        <v>5</v>
      </c>
    </row>
    <row r="43" spans="1:9" ht="13" x14ac:dyDescent="0.25">
      <c r="A43" s="415" t="s">
        <v>81</v>
      </c>
      <c r="B43" s="574" t="s">
        <v>65</v>
      </c>
      <c r="C43" s="574"/>
      <c r="D43" s="574"/>
      <c r="E43" s="574"/>
      <c r="F43" s="574"/>
      <c r="G43" s="574"/>
      <c r="H43" s="574"/>
      <c r="I43" s="20">
        <v>0</v>
      </c>
    </row>
    <row r="44" spans="1:9" ht="13" x14ac:dyDescent="0.25">
      <c r="A44" s="426"/>
      <c r="B44" s="575" t="s">
        <v>133</v>
      </c>
      <c r="C44" s="575"/>
      <c r="D44" s="575"/>
      <c r="E44" s="575"/>
      <c r="F44" s="575"/>
      <c r="G44" s="575"/>
      <c r="H44" s="575"/>
      <c r="I44" s="25">
        <f>SUM(I35:I43)</f>
        <v>271.87</v>
      </c>
    </row>
    <row r="45" spans="1:9" ht="13" x14ac:dyDescent="0.25">
      <c r="A45" s="560"/>
      <c r="B45" s="560"/>
      <c r="C45" s="560"/>
      <c r="D45" s="560"/>
      <c r="E45" s="560"/>
      <c r="F45" s="560"/>
      <c r="G45" s="560"/>
      <c r="H45" s="560"/>
      <c r="I45" s="560"/>
    </row>
    <row r="46" spans="1:9" ht="13" x14ac:dyDescent="0.25">
      <c r="A46" s="580" t="s">
        <v>132</v>
      </c>
      <c r="B46" s="580"/>
      <c r="C46" s="580"/>
      <c r="D46" s="580"/>
      <c r="E46" s="580"/>
      <c r="F46" s="580"/>
      <c r="G46" s="580"/>
      <c r="H46" s="580"/>
      <c r="I46" s="580"/>
    </row>
    <row r="47" spans="1:9" ht="13" x14ac:dyDescent="0.25">
      <c r="A47" s="580"/>
      <c r="B47" s="580"/>
      <c r="C47" s="580"/>
      <c r="D47" s="580"/>
      <c r="E47" s="580"/>
      <c r="F47" s="580"/>
      <c r="G47" s="580"/>
      <c r="H47" s="580"/>
      <c r="I47" s="580"/>
    </row>
    <row r="48" spans="1:9" ht="13" x14ac:dyDescent="0.25">
      <c r="A48" s="580" t="s">
        <v>131</v>
      </c>
      <c r="B48" s="580"/>
      <c r="C48" s="580"/>
      <c r="D48" s="580"/>
      <c r="E48" s="580"/>
      <c r="F48" s="580"/>
      <c r="G48" s="580"/>
      <c r="H48" s="580"/>
      <c r="I48" s="580"/>
    </row>
    <row r="49" spans="1:9" ht="14" x14ac:dyDescent="0.25">
      <c r="A49" s="422">
        <v>3</v>
      </c>
      <c r="B49" s="554" t="s">
        <v>130</v>
      </c>
      <c r="C49" s="554"/>
      <c r="D49" s="554"/>
      <c r="E49" s="554"/>
      <c r="F49" s="554"/>
      <c r="G49" s="554"/>
      <c r="H49" s="554"/>
      <c r="I49" s="422" t="s">
        <v>16</v>
      </c>
    </row>
    <row r="50" spans="1:9" ht="13" x14ac:dyDescent="0.25">
      <c r="A50" s="415" t="s">
        <v>15</v>
      </c>
      <c r="B50" s="553" t="s">
        <v>129</v>
      </c>
      <c r="C50" s="553"/>
      <c r="D50" s="553"/>
      <c r="E50" s="553"/>
      <c r="F50" s="553"/>
      <c r="G50" s="553"/>
      <c r="H50" s="553"/>
      <c r="I50" s="25">
        <v>20</v>
      </c>
    </row>
    <row r="51" spans="1:9" ht="13" x14ac:dyDescent="0.25">
      <c r="A51" s="415" t="s">
        <v>13</v>
      </c>
      <c r="B51" s="553" t="s">
        <v>128</v>
      </c>
      <c r="C51" s="553"/>
      <c r="D51" s="553"/>
      <c r="E51" s="553"/>
      <c r="F51" s="553"/>
      <c r="G51" s="553"/>
      <c r="H51" s="553"/>
      <c r="I51" s="20" t="s">
        <v>126</v>
      </c>
    </row>
    <row r="52" spans="1:9" ht="13" x14ac:dyDescent="0.25">
      <c r="A52" s="415" t="s">
        <v>12</v>
      </c>
      <c r="B52" s="577" t="s">
        <v>127</v>
      </c>
      <c r="C52" s="577"/>
      <c r="D52" s="577"/>
      <c r="E52" s="577"/>
      <c r="F52" s="577"/>
      <c r="G52" s="577"/>
      <c r="H52" s="577"/>
      <c r="I52" s="20" t="s">
        <v>126</v>
      </c>
    </row>
    <row r="53" spans="1:9" ht="13" x14ac:dyDescent="0.25">
      <c r="A53" s="415" t="s">
        <v>35</v>
      </c>
      <c r="B53" s="553" t="s">
        <v>65</v>
      </c>
      <c r="C53" s="553"/>
      <c r="D53" s="553"/>
      <c r="E53" s="553"/>
      <c r="F53" s="553"/>
      <c r="G53" s="553"/>
      <c r="H53" s="553"/>
      <c r="I53" s="20">
        <v>0</v>
      </c>
    </row>
    <row r="54" spans="1:9" ht="13" x14ac:dyDescent="0.25">
      <c r="A54" s="578" t="s">
        <v>125</v>
      </c>
      <c r="B54" s="578"/>
      <c r="C54" s="578"/>
      <c r="D54" s="578"/>
      <c r="E54" s="578"/>
      <c r="F54" s="578"/>
      <c r="G54" s="578"/>
      <c r="H54" s="578"/>
      <c r="I54" s="20">
        <f>SUM(I50:I53)</f>
        <v>20</v>
      </c>
    </row>
    <row r="55" spans="1:9" ht="18" x14ac:dyDescent="0.25">
      <c r="A55" s="579"/>
      <c r="B55" s="579"/>
      <c r="C55" s="579"/>
      <c r="D55" s="579"/>
      <c r="E55" s="579"/>
      <c r="F55" s="579"/>
      <c r="G55" s="579"/>
      <c r="H55" s="579"/>
      <c r="I55" s="579"/>
    </row>
    <row r="56" spans="1:9" x14ac:dyDescent="0.25">
      <c r="A56" s="564" t="s">
        <v>124</v>
      </c>
      <c r="B56" s="564"/>
      <c r="C56" s="564"/>
      <c r="D56" s="564"/>
      <c r="E56" s="564"/>
      <c r="F56" s="564"/>
      <c r="G56" s="564"/>
      <c r="H56" s="564"/>
      <c r="I56" s="564"/>
    </row>
    <row r="57" spans="1:9" ht="18" x14ac:dyDescent="0.25">
      <c r="A57" s="55"/>
      <c r="B57" s="54"/>
      <c r="C57" s="54"/>
      <c r="D57" s="54"/>
      <c r="E57" s="54"/>
      <c r="F57" s="54"/>
      <c r="G57" s="54"/>
      <c r="H57" s="54"/>
      <c r="I57" s="53"/>
    </row>
    <row r="58" spans="1:9" ht="13" x14ac:dyDescent="0.25">
      <c r="A58" s="568" t="s">
        <v>123</v>
      </c>
      <c r="B58" s="568"/>
      <c r="C58" s="568"/>
      <c r="D58" s="568"/>
      <c r="E58" s="568"/>
      <c r="F58" s="568"/>
      <c r="G58" s="568"/>
      <c r="H58" s="568"/>
      <c r="I58" s="568"/>
    </row>
    <row r="59" spans="1:9" ht="14" x14ac:dyDescent="0.25">
      <c r="A59" s="52" t="s">
        <v>76</v>
      </c>
      <c r="B59" s="554" t="s">
        <v>122</v>
      </c>
      <c r="C59" s="554"/>
      <c r="D59" s="554"/>
      <c r="E59" s="554"/>
      <c r="F59" s="554"/>
      <c r="G59" s="554"/>
      <c r="H59" s="423" t="s">
        <v>62</v>
      </c>
      <c r="I59" s="423" t="s">
        <v>16</v>
      </c>
    </row>
    <row r="60" spans="1:9" ht="13" x14ac:dyDescent="0.25">
      <c r="A60" s="50" t="s">
        <v>15</v>
      </c>
      <c r="B60" s="553" t="s">
        <v>121</v>
      </c>
      <c r="C60" s="553"/>
      <c r="D60" s="553"/>
      <c r="E60" s="553"/>
      <c r="F60" s="553"/>
      <c r="G60" s="553"/>
      <c r="H60" s="32">
        <v>0.2</v>
      </c>
      <c r="I60" s="49">
        <f>I32*20%</f>
        <v>158.91800000000001</v>
      </c>
    </row>
    <row r="61" spans="1:9" ht="13" x14ac:dyDescent="0.25">
      <c r="A61" s="50" t="s">
        <v>13</v>
      </c>
      <c r="B61" s="553" t="s">
        <v>120</v>
      </c>
      <c r="C61" s="553"/>
      <c r="D61" s="553"/>
      <c r="E61" s="553"/>
      <c r="F61" s="553"/>
      <c r="G61" s="553"/>
      <c r="H61" s="32">
        <v>1.4999999999999999E-2</v>
      </c>
      <c r="I61" s="49">
        <f>I32*1.5%</f>
        <v>11.918849999999999</v>
      </c>
    </row>
    <row r="62" spans="1:9" ht="13" x14ac:dyDescent="0.25">
      <c r="A62" s="50" t="s">
        <v>12</v>
      </c>
      <c r="B62" s="553" t="s">
        <v>119</v>
      </c>
      <c r="C62" s="553"/>
      <c r="D62" s="553"/>
      <c r="E62" s="553"/>
      <c r="F62" s="553"/>
      <c r="G62" s="553"/>
      <c r="H62" s="32">
        <v>0.01</v>
      </c>
      <c r="I62" s="49">
        <f>I32*1%</f>
        <v>7.9458999999999991</v>
      </c>
    </row>
    <row r="63" spans="1:9" ht="13" x14ac:dyDescent="0.25">
      <c r="A63" s="50" t="s">
        <v>35</v>
      </c>
      <c r="B63" s="553" t="s">
        <v>118</v>
      </c>
      <c r="C63" s="553"/>
      <c r="D63" s="553"/>
      <c r="E63" s="553"/>
      <c r="F63" s="553"/>
      <c r="G63" s="553"/>
      <c r="H63" s="32">
        <v>2E-3</v>
      </c>
      <c r="I63" s="49">
        <f>I32*0.2%</f>
        <v>1.5891799999999998</v>
      </c>
    </row>
    <row r="64" spans="1:9" ht="13" x14ac:dyDescent="0.25">
      <c r="A64" s="50" t="s">
        <v>32</v>
      </c>
      <c r="B64" s="553" t="s">
        <v>117</v>
      </c>
      <c r="C64" s="553"/>
      <c r="D64" s="553"/>
      <c r="E64" s="553"/>
      <c r="F64" s="553"/>
      <c r="G64" s="553"/>
      <c r="H64" s="32">
        <v>2.5000000000000001E-2</v>
      </c>
      <c r="I64" s="49">
        <f>I32*2.5%</f>
        <v>19.864750000000001</v>
      </c>
    </row>
    <row r="65" spans="1:9" ht="13" x14ac:dyDescent="0.25">
      <c r="A65" s="50" t="s">
        <v>81</v>
      </c>
      <c r="B65" s="553" t="s">
        <v>116</v>
      </c>
      <c r="C65" s="553"/>
      <c r="D65" s="553"/>
      <c r="E65" s="553"/>
      <c r="F65" s="553"/>
      <c r="G65" s="553"/>
      <c r="H65" s="32">
        <v>0.08</v>
      </c>
      <c r="I65" s="49">
        <f>I32*8%</f>
        <v>63.567199999999993</v>
      </c>
    </row>
    <row r="66" spans="1:9" ht="13" x14ac:dyDescent="0.25">
      <c r="A66" s="50" t="s">
        <v>79</v>
      </c>
      <c r="B66" s="553" t="s">
        <v>115</v>
      </c>
      <c r="C66" s="553"/>
      <c r="D66" s="553"/>
      <c r="E66" s="553"/>
      <c r="F66" s="553"/>
      <c r="G66" s="553"/>
      <c r="H66" s="32">
        <v>0.03</v>
      </c>
      <c r="I66" s="49">
        <f>I32*3%</f>
        <v>23.837699999999998</v>
      </c>
    </row>
    <row r="67" spans="1:9" ht="13" x14ac:dyDescent="0.25">
      <c r="A67" s="50" t="s">
        <v>114</v>
      </c>
      <c r="B67" s="553" t="s">
        <v>113</v>
      </c>
      <c r="C67" s="553"/>
      <c r="D67" s="553"/>
      <c r="E67" s="553"/>
      <c r="F67" s="553"/>
      <c r="G67" s="553"/>
      <c r="H67" s="32">
        <v>6.0000000000000001E-3</v>
      </c>
      <c r="I67" s="49">
        <f>I32*0.6%</f>
        <v>4.7675399999999994</v>
      </c>
    </row>
    <row r="68" spans="1:9" ht="13" x14ac:dyDescent="0.25">
      <c r="A68" s="578" t="s">
        <v>47</v>
      </c>
      <c r="B68" s="578"/>
      <c r="C68" s="578"/>
      <c r="D68" s="578"/>
      <c r="E68" s="578"/>
      <c r="F68" s="578"/>
      <c r="G68" s="578"/>
      <c r="H68" s="32">
        <f>SUM(H60:H67)</f>
        <v>0.3680000000000001</v>
      </c>
      <c r="I68" s="25">
        <f>SUM(I60:I67)</f>
        <v>292.40911999999997</v>
      </c>
    </row>
    <row r="69" spans="1:9" ht="13" x14ac:dyDescent="0.25">
      <c r="A69" s="425"/>
      <c r="B69" s="47"/>
      <c r="C69" s="47"/>
      <c r="D69" s="47"/>
      <c r="E69" s="47"/>
      <c r="F69" s="47"/>
      <c r="G69" s="47"/>
      <c r="H69" s="46"/>
      <c r="I69" s="45"/>
    </row>
    <row r="70" spans="1:9" ht="13" x14ac:dyDescent="0.25">
      <c r="A70" s="553" t="s">
        <v>112</v>
      </c>
      <c r="B70" s="553"/>
      <c r="C70" s="553"/>
      <c r="D70" s="553"/>
      <c r="E70" s="553"/>
      <c r="F70" s="553"/>
      <c r="G70" s="553"/>
      <c r="H70" s="553"/>
      <c r="I70" s="553"/>
    </row>
    <row r="71" spans="1:9" ht="13" x14ac:dyDescent="0.25">
      <c r="A71" s="560"/>
      <c r="B71" s="560"/>
      <c r="C71" s="560"/>
      <c r="D71" s="560"/>
      <c r="E71" s="560"/>
      <c r="F71" s="560"/>
      <c r="G71" s="560"/>
      <c r="H71" s="560"/>
      <c r="I71" s="560"/>
    </row>
    <row r="72" spans="1:9" ht="14" x14ac:dyDescent="0.25">
      <c r="A72" s="554" t="s">
        <v>111</v>
      </c>
      <c r="B72" s="554"/>
      <c r="C72" s="554"/>
      <c r="D72" s="554"/>
      <c r="E72" s="554"/>
      <c r="F72" s="554"/>
      <c r="G72" s="554"/>
      <c r="H72" s="554"/>
      <c r="I72" s="554"/>
    </row>
    <row r="73" spans="1:9" ht="14" x14ac:dyDescent="0.25">
      <c r="A73" s="422" t="s">
        <v>74</v>
      </c>
      <c r="B73" s="554" t="s">
        <v>110</v>
      </c>
      <c r="C73" s="554"/>
      <c r="D73" s="554"/>
      <c r="E73" s="554"/>
      <c r="F73" s="554"/>
      <c r="G73" s="554"/>
      <c r="H73" s="554"/>
      <c r="I73" s="422" t="s">
        <v>16</v>
      </c>
    </row>
    <row r="74" spans="1:9" ht="13" x14ac:dyDescent="0.25">
      <c r="A74" s="415" t="s">
        <v>15</v>
      </c>
      <c r="B74" s="553" t="s">
        <v>109</v>
      </c>
      <c r="C74" s="553"/>
      <c r="D74" s="553"/>
      <c r="E74" s="553"/>
      <c r="F74" s="553"/>
      <c r="G74" s="553"/>
      <c r="H74" s="553"/>
      <c r="I74" s="25">
        <f>I32*8.33%</f>
        <v>66.189346999999998</v>
      </c>
    </row>
    <row r="75" spans="1:9" ht="13" x14ac:dyDescent="0.25">
      <c r="A75" s="415" t="s">
        <v>13</v>
      </c>
      <c r="B75" s="553" t="s">
        <v>108</v>
      </c>
      <c r="C75" s="553"/>
      <c r="D75" s="553"/>
      <c r="E75" s="553"/>
      <c r="F75" s="553"/>
      <c r="G75" s="553"/>
      <c r="H75" s="553"/>
      <c r="I75" s="44">
        <f>I32*2.78%</f>
        <v>22.089601999999996</v>
      </c>
    </row>
    <row r="76" spans="1:9" ht="13" x14ac:dyDescent="0.25">
      <c r="A76" s="578" t="s">
        <v>80</v>
      </c>
      <c r="B76" s="578"/>
      <c r="C76" s="578"/>
      <c r="D76" s="578"/>
      <c r="E76" s="578"/>
      <c r="F76" s="578"/>
      <c r="G76" s="578"/>
      <c r="H76" s="578"/>
      <c r="I76" s="44">
        <f>SUM(I74:I75)</f>
        <v>88.278948999999997</v>
      </c>
    </row>
    <row r="77" spans="1:9" ht="13" x14ac:dyDescent="0.25">
      <c r="A77" s="415" t="s">
        <v>12</v>
      </c>
      <c r="B77" s="553" t="s">
        <v>107</v>
      </c>
      <c r="C77" s="553"/>
      <c r="D77" s="553"/>
      <c r="E77" s="553"/>
      <c r="F77" s="553"/>
      <c r="G77" s="553"/>
      <c r="H77" s="553"/>
      <c r="I77" s="421">
        <f>ROUND(H68*I76,2)</f>
        <v>32.49</v>
      </c>
    </row>
    <row r="78" spans="1:9" ht="13" x14ac:dyDescent="0.25">
      <c r="A78" s="578" t="s">
        <v>47</v>
      </c>
      <c r="B78" s="578"/>
      <c r="C78" s="578"/>
      <c r="D78" s="578"/>
      <c r="E78" s="578"/>
      <c r="F78" s="578"/>
      <c r="G78" s="578"/>
      <c r="H78" s="578"/>
      <c r="I78" s="44">
        <f>SUM(I76:I77)</f>
        <v>120.76894899999999</v>
      </c>
    </row>
    <row r="79" spans="1:9" ht="13" x14ac:dyDescent="0.25">
      <c r="A79" s="580"/>
      <c r="B79" s="580"/>
      <c r="C79" s="580"/>
      <c r="D79" s="580"/>
      <c r="E79" s="580"/>
      <c r="F79" s="580"/>
      <c r="G79" s="580"/>
      <c r="H79" s="580"/>
      <c r="I79" s="580"/>
    </row>
    <row r="80" spans="1:9" ht="14" x14ac:dyDescent="0.25">
      <c r="A80" s="554" t="s">
        <v>106</v>
      </c>
      <c r="B80" s="554"/>
      <c r="C80" s="554"/>
      <c r="D80" s="554"/>
      <c r="E80" s="554"/>
      <c r="F80" s="554"/>
      <c r="G80" s="554"/>
      <c r="H80" s="554"/>
      <c r="I80" s="554"/>
    </row>
    <row r="81" spans="1:9" ht="14" x14ac:dyDescent="0.25">
      <c r="A81" s="422" t="s">
        <v>72</v>
      </c>
      <c r="B81" s="581" t="s">
        <v>105</v>
      </c>
      <c r="C81" s="581"/>
      <c r="D81" s="581"/>
      <c r="E81" s="581"/>
      <c r="F81" s="581"/>
      <c r="G81" s="581"/>
      <c r="H81" s="581"/>
      <c r="I81" s="422" t="s">
        <v>16</v>
      </c>
    </row>
    <row r="82" spans="1:9" ht="13" x14ac:dyDescent="0.25">
      <c r="A82" s="415" t="s">
        <v>15</v>
      </c>
      <c r="B82" s="553" t="s">
        <v>105</v>
      </c>
      <c r="C82" s="553"/>
      <c r="D82" s="553"/>
      <c r="E82" s="553"/>
      <c r="F82" s="553"/>
      <c r="G82" s="553"/>
      <c r="H82" s="553"/>
      <c r="I82" s="71">
        <f xml:space="preserve"> I32*0.07%</f>
        <v>0.55621300000000007</v>
      </c>
    </row>
    <row r="83" spans="1:9" ht="13" x14ac:dyDescent="0.25">
      <c r="A83" s="415" t="s">
        <v>13</v>
      </c>
      <c r="B83" s="553" t="s">
        <v>103</v>
      </c>
      <c r="C83" s="553"/>
      <c r="D83" s="553"/>
      <c r="E83" s="553"/>
      <c r="F83" s="553"/>
      <c r="G83" s="553"/>
      <c r="H83" s="553"/>
      <c r="I83" s="25">
        <f>ROUND(H68*I82,2)</f>
        <v>0.2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25">
        <f>SUM(I82:I83)</f>
        <v>0.75621300000000002</v>
      </c>
    </row>
    <row r="85" spans="1:9" ht="14" x14ac:dyDescent="0.25">
      <c r="A85" s="581" t="s">
        <v>102</v>
      </c>
      <c r="B85" s="581"/>
      <c r="C85" s="581"/>
      <c r="D85" s="581"/>
      <c r="E85" s="581"/>
      <c r="F85" s="581"/>
      <c r="G85" s="581"/>
      <c r="H85" s="581"/>
      <c r="I85" s="581"/>
    </row>
    <row r="86" spans="1:9" ht="14" x14ac:dyDescent="0.25">
      <c r="A86" s="422" t="s">
        <v>70</v>
      </c>
      <c r="B86" s="581" t="s">
        <v>101</v>
      </c>
      <c r="C86" s="581"/>
      <c r="D86" s="581"/>
      <c r="E86" s="581"/>
      <c r="F86" s="581"/>
      <c r="G86" s="581"/>
      <c r="H86" s="581"/>
      <c r="I86" s="422" t="s">
        <v>16</v>
      </c>
    </row>
    <row r="87" spans="1:9" ht="13" x14ac:dyDescent="0.25">
      <c r="A87" s="415" t="s">
        <v>15</v>
      </c>
      <c r="B87" s="577" t="s">
        <v>100</v>
      </c>
      <c r="C87" s="577"/>
      <c r="D87" s="577"/>
      <c r="E87" s="577"/>
      <c r="F87" s="577"/>
      <c r="G87" s="577"/>
      <c r="H87" s="577"/>
      <c r="I87" s="72">
        <f>I32*0.42%</f>
        <v>3.3372779999999995</v>
      </c>
    </row>
    <row r="88" spans="1:9" ht="13" x14ac:dyDescent="0.25">
      <c r="A88" s="415" t="s">
        <v>13</v>
      </c>
      <c r="B88" s="577" t="s">
        <v>99</v>
      </c>
      <c r="C88" s="577"/>
      <c r="D88" s="577"/>
      <c r="E88" s="577"/>
      <c r="F88" s="577"/>
      <c r="G88" s="577"/>
      <c r="H88" s="577"/>
      <c r="I88" s="25">
        <f>I32*0.03%</f>
        <v>0.23837699999999995</v>
      </c>
    </row>
    <row r="89" spans="1:9" ht="13" x14ac:dyDescent="0.25">
      <c r="A89" s="415" t="s">
        <v>98</v>
      </c>
      <c r="B89" s="577" t="s">
        <v>97</v>
      </c>
      <c r="C89" s="577"/>
      <c r="D89" s="577"/>
      <c r="E89" s="577"/>
      <c r="F89" s="577"/>
      <c r="G89" s="577"/>
      <c r="H89" s="577"/>
      <c r="I89" s="25">
        <f>ROUND((0.08*0.4*0.05)*I32,2)</f>
        <v>1.27</v>
      </c>
    </row>
    <row r="90" spans="1:9" ht="13" x14ac:dyDescent="0.25">
      <c r="A90" s="415" t="s">
        <v>96</v>
      </c>
      <c r="B90" s="553" t="s">
        <v>95</v>
      </c>
      <c r="C90" s="553"/>
      <c r="D90" s="553"/>
      <c r="E90" s="553"/>
      <c r="F90" s="553"/>
      <c r="G90" s="553"/>
      <c r="H90" s="553"/>
      <c r="I90" s="71">
        <f>ROUND((1*0.08*0.1*0.05)*I32,2)</f>
        <v>0.32</v>
      </c>
    </row>
    <row r="91" spans="1:9" ht="13" x14ac:dyDescent="0.25">
      <c r="A91" s="415" t="s">
        <v>35</v>
      </c>
      <c r="B91" s="553" t="s">
        <v>190</v>
      </c>
      <c r="C91" s="553"/>
      <c r="D91" s="553"/>
      <c r="E91" s="553"/>
      <c r="F91" s="553"/>
      <c r="G91" s="553"/>
      <c r="H91" s="553"/>
      <c r="I91" s="25">
        <f xml:space="preserve"> I32*1.94%</f>
        <v>15.415045999999998</v>
      </c>
    </row>
    <row r="92" spans="1:9" ht="13" x14ac:dyDescent="0.25">
      <c r="A92" s="415" t="s">
        <v>32</v>
      </c>
      <c r="B92" s="577" t="s">
        <v>93</v>
      </c>
      <c r="C92" s="577"/>
      <c r="D92" s="577"/>
      <c r="E92" s="577"/>
      <c r="F92" s="577"/>
      <c r="G92" s="577"/>
      <c r="H92" s="577"/>
      <c r="I92" s="25">
        <f>I91*36.8%</f>
        <v>5.6727369279999991</v>
      </c>
    </row>
    <row r="93" spans="1:9" ht="13" x14ac:dyDescent="0.25">
      <c r="A93" s="415" t="s">
        <v>92</v>
      </c>
      <c r="B93" s="577" t="s">
        <v>91</v>
      </c>
      <c r="C93" s="577"/>
      <c r="D93" s="577"/>
      <c r="E93" s="577"/>
      <c r="F93" s="577"/>
      <c r="G93" s="577"/>
      <c r="H93" s="577"/>
      <c r="I93" s="25">
        <f>ROUND(1*0.08*0.4*I32,2)</f>
        <v>25.43</v>
      </c>
    </row>
    <row r="94" spans="1:9" ht="13" x14ac:dyDescent="0.25">
      <c r="A94" s="415" t="s">
        <v>90</v>
      </c>
      <c r="B94" s="553" t="s">
        <v>89</v>
      </c>
      <c r="C94" s="553"/>
      <c r="D94" s="553"/>
      <c r="E94" s="553"/>
      <c r="F94" s="553"/>
      <c r="G94" s="553"/>
      <c r="H94" s="553"/>
      <c r="I94" s="25">
        <f>ROUND(1*0.08*0.1*I32,2)</f>
        <v>6.36</v>
      </c>
    </row>
    <row r="95" spans="1:9" ht="13" x14ac:dyDescent="0.25">
      <c r="A95" s="578" t="s">
        <v>47</v>
      </c>
      <c r="B95" s="578"/>
      <c r="C95" s="578"/>
      <c r="D95" s="578"/>
      <c r="E95" s="578"/>
      <c r="F95" s="578"/>
      <c r="G95" s="578"/>
      <c r="H95" s="578"/>
      <c r="I95" s="25">
        <f>SUM(I87:I94)</f>
        <v>58.043437927999996</v>
      </c>
    </row>
    <row r="96" spans="1:9" ht="14" x14ac:dyDescent="0.25">
      <c r="A96" s="554" t="s">
        <v>88</v>
      </c>
      <c r="B96" s="554"/>
      <c r="C96" s="554"/>
      <c r="D96" s="554"/>
      <c r="E96" s="554"/>
      <c r="F96" s="554"/>
      <c r="G96" s="554"/>
      <c r="H96" s="554"/>
      <c r="I96" s="554"/>
    </row>
    <row r="97" spans="1:9" ht="14" x14ac:dyDescent="0.3">
      <c r="A97" s="41" t="s">
        <v>68</v>
      </c>
      <c r="B97" s="581" t="s">
        <v>87</v>
      </c>
      <c r="C97" s="581"/>
      <c r="D97" s="581"/>
      <c r="E97" s="581"/>
      <c r="F97" s="581"/>
      <c r="G97" s="581"/>
      <c r="H97" s="581"/>
      <c r="I97" s="41" t="s">
        <v>16</v>
      </c>
    </row>
    <row r="98" spans="1:9" ht="13" x14ac:dyDescent="0.3">
      <c r="A98" s="413" t="s">
        <v>15</v>
      </c>
      <c r="B98" s="577" t="s">
        <v>86</v>
      </c>
      <c r="C98" s="577"/>
      <c r="D98" s="577"/>
      <c r="E98" s="577"/>
      <c r="F98" s="577"/>
      <c r="G98" s="577"/>
      <c r="H98" s="577"/>
      <c r="I98" s="25">
        <f>I32*8.33%</f>
        <v>66.189346999999998</v>
      </c>
    </row>
    <row r="99" spans="1:9" ht="13" x14ac:dyDescent="0.3">
      <c r="A99" s="413" t="s">
        <v>13</v>
      </c>
      <c r="B99" s="577" t="s">
        <v>191</v>
      </c>
      <c r="C99" s="577"/>
      <c r="D99" s="577"/>
      <c r="E99" s="577"/>
      <c r="F99" s="577"/>
      <c r="G99" s="577"/>
      <c r="H99" s="577"/>
      <c r="I99" s="40">
        <f>I32*1%</f>
        <v>7.9458999999999991</v>
      </c>
    </row>
    <row r="100" spans="1:9" ht="13" x14ac:dyDescent="0.3">
      <c r="A100" s="413" t="s">
        <v>12</v>
      </c>
      <c r="B100" s="577" t="s">
        <v>180</v>
      </c>
      <c r="C100" s="577"/>
      <c r="D100" s="577"/>
      <c r="E100" s="577"/>
      <c r="F100" s="577"/>
      <c r="G100" s="577"/>
      <c r="H100" s="577"/>
      <c r="I100" s="40">
        <f>I32*0.02%</f>
        <v>0.158918</v>
      </c>
    </row>
    <row r="101" spans="1:9" ht="13" x14ac:dyDescent="0.3">
      <c r="A101" s="413" t="s">
        <v>35</v>
      </c>
      <c r="B101" s="577" t="s">
        <v>192</v>
      </c>
      <c r="C101" s="577"/>
      <c r="D101" s="577"/>
      <c r="E101" s="577"/>
      <c r="F101" s="577"/>
      <c r="G101" s="577"/>
      <c r="H101" s="577"/>
      <c r="I101" s="40">
        <f>I32*0.05%</f>
        <v>0.39729499999999995</v>
      </c>
    </row>
    <row r="102" spans="1:9" ht="13" x14ac:dyDescent="0.3">
      <c r="A102" s="413" t="s">
        <v>32</v>
      </c>
      <c r="B102" s="577" t="s">
        <v>193</v>
      </c>
      <c r="C102" s="577"/>
      <c r="D102" s="577"/>
      <c r="E102" s="577"/>
      <c r="F102" s="577"/>
      <c r="G102" s="577"/>
      <c r="H102" s="577"/>
      <c r="I102" s="37">
        <f>I32*0.28%</f>
        <v>2.2248520000000003</v>
      </c>
    </row>
    <row r="103" spans="1:9" ht="13" x14ac:dyDescent="0.3">
      <c r="A103" s="413" t="s">
        <v>81</v>
      </c>
      <c r="B103" s="577" t="s">
        <v>65</v>
      </c>
      <c r="C103" s="577"/>
      <c r="D103" s="577"/>
      <c r="E103" s="577"/>
      <c r="F103" s="577"/>
      <c r="G103" s="577"/>
      <c r="H103" s="577"/>
      <c r="I103" s="37"/>
    </row>
    <row r="104" spans="1:9" ht="13" x14ac:dyDescent="0.3">
      <c r="A104" s="578" t="s">
        <v>80</v>
      </c>
      <c r="B104" s="578"/>
      <c r="C104" s="578"/>
      <c r="D104" s="578"/>
      <c r="E104" s="578"/>
      <c r="F104" s="578"/>
      <c r="G104" s="578"/>
      <c r="H104" s="578"/>
      <c r="I104" s="37">
        <f>SUM(I98:I103)</f>
        <v>76.916311999999991</v>
      </c>
    </row>
    <row r="105" spans="1:9" ht="13" x14ac:dyDescent="0.3">
      <c r="A105" s="416" t="s">
        <v>79</v>
      </c>
      <c r="B105" s="577" t="s">
        <v>78</v>
      </c>
      <c r="C105" s="577"/>
      <c r="D105" s="577"/>
      <c r="E105" s="577"/>
      <c r="F105" s="577"/>
      <c r="G105" s="577"/>
      <c r="H105" s="577"/>
      <c r="I105" s="37">
        <f>ROUND(H68*I104,2)</f>
        <v>28.31</v>
      </c>
    </row>
    <row r="106" spans="1:9" ht="13" x14ac:dyDescent="0.25">
      <c r="A106" s="578" t="s">
        <v>47</v>
      </c>
      <c r="B106" s="578"/>
      <c r="C106" s="578"/>
      <c r="D106" s="578"/>
      <c r="E106" s="578"/>
      <c r="F106" s="578"/>
      <c r="G106" s="578"/>
      <c r="H106" s="578"/>
      <c r="I106" s="25">
        <f>SUM(I104:I105)</f>
        <v>105.22631199999999</v>
      </c>
    </row>
    <row r="107" spans="1:9" ht="14" x14ac:dyDescent="0.25">
      <c r="A107" s="581" t="s">
        <v>77</v>
      </c>
      <c r="B107" s="581"/>
      <c r="C107" s="581"/>
      <c r="D107" s="581"/>
      <c r="E107" s="581"/>
      <c r="F107" s="581"/>
      <c r="G107" s="581"/>
      <c r="H107" s="581"/>
      <c r="I107" s="581"/>
    </row>
    <row r="108" spans="1:9" ht="14" x14ac:dyDescent="0.25">
      <c r="A108" s="422">
        <v>4</v>
      </c>
      <c r="B108" s="554" t="s">
        <v>34</v>
      </c>
      <c r="C108" s="554"/>
      <c r="D108" s="554"/>
      <c r="E108" s="554"/>
      <c r="F108" s="554"/>
      <c r="G108" s="554"/>
      <c r="H108" s="554"/>
      <c r="I108" s="422" t="s">
        <v>16</v>
      </c>
    </row>
    <row r="109" spans="1:9" ht="13" x14ac:dyDescent="0.25">
      <c r="A109" s="415" t="s">
        <v>76</v>
      </c>
      <c r="B109" s="553" t="s">
        <v>75</v>
      </c>
      <c r="C109" s="553"/>
      <c r="D109" s="553"/>
      <c r="E109" s="553"/>
      <c r="F109" s="553"/>
      <c r="G109" s="553"/>
      <c r="H109" s="553"/>
      <c r="I109" s="25">
        <f>I68</f>
        <v>292.40911999999997</v>
      </c>
    </row>
    <row r="110" spans="1:9" ht="13" x14ac:dyDescent="0.25">
      <c r="A110" s="415" t="s">
        <v>74</v>
      </c>
      <c r="B110" s="553" t="s">
        <v>73</v>
      </c>
      <c r="C110" s="553"/>
      <c r="D110" s="553"/>
      <c r="E110" s="553"/>
      <c r="F110" s="553"/>
      <c r="G110" s="553"/>
      <c r="H110" s="553"/>
      <c r="I110" s="25">
        <f>I78</f>
        <v>120.76894899999999</v>
      </c>
    </row>
    <row r="111" spans="1:9" ht="13" x14ac:dyDescent="0.25">
      <c r="A111" s="415" t="s">
        <v>72</v>
      </c>
      <c r="B111" s="553" t="s">
        <v>71</v>
      </c>
      <c r="C111" s="553"/>
      <c r="D111" s="553"/>
      <c r="E111" s="553"/>
      <c r="F111" s="553"/>
      <c r="G111" s="553"/>
      <c r="H111" s="553"/>
      <c r="I111" s="25">
        <f>I84</f>
        <v>0.75621300000000002</v>
      </c>
    </row>
    <row r="112" spans="1:9" ht="13" x14ac:dyDescent="0.25">
      <c r="A112" s="415" t="s">
        <v>70</v>
      </c>
      <c r="B112" s="553" t="s">
        <v>69</v>
      </c>
      <c r="C112" s="553"/>
      <c r="D112" s="553"/>
      <c r="E112" s="553"/>
      <c r="F112" s="553"/>
      <c r="G112" s="553"/>
      <c r="H112" s="553"/>
      <c r="I112" s="25">
        <f>I95</f>
        <v>58.043437927999996</v>
      </c>
    </row>
    <row r="113" spans="1:9" ht="13" x14ac:dyDescent="0.25">
      <c r="A113" s="415" t="s">
        <v>68</v>
      </c>
      <c r="B113" s="553" t="s">
        <v>67</v>
      </c>
      <c r="C113" s="553"/>
      <c r="D113" s="553"/>
      <c r="E113" s="553"/>
      <c r="F113" s="553"/>
      <c r="G113" s="553"/>
      <c r="H113" s="553"/>
      <c r="I113" s="25">
        <f>I106</f>
        <v>105.22631199999999</v>
      </c>
    </row>
    <row r="114" spans="1:9" ht="13" x14ac:dyDescent="0.25">
      <c r="A114" s="415" t="s">
        <v>66</v>
      </c>
      <c r="B114" s="553" t="s">
        <v>65</v>
      </c>
      <c r="C114" s="553"/>
      <c r="D114" s="553"/>
      <c r="E114" s="553"/>
      <c r="F114" s="553"/>
      <c r="G114" s="553"/>
      <c r="H114" s="553"/>
      <c r="I114" s="25"/>
    </row>
    <row r="115" spans="1:9" ht="13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SUM(I109:I114)</f>
        <v>577.20403192799995</v>
      </c>
    </row>
    <row r="116" spans="1:9" ht="13" x14ac:dyDescent="0.25">
      <c r="A116" s="560" t="s">
        <v>64</v>
      </c>
      <c r="B116" s="560"/>
      <c r="C116" s="560"/>
      <c r="D116" s="560"/>
      <c r="E116" s="560"/>
      <c r="F116" s="560"/>
      <c r="G116" s="560"/>
      <c r="H116" s="560"/>
      <c r="I116" s="560"/>
    </row>
    <row r="117" spans="1:9" ht="14" x14ac:dyDescent="0.25">
      <c r="A117" s="422">
        <v>5</v>
      </c>
      <c r="B117" s="581" t="s">
        <v>63</v>
      </c>
      <c r="C117" s="581"/>
      <c r="D117" s="581"/>
      <c r="E117" s="581"/>
      <c r="F117" s="581"/>
      <c r="G117" s="581"/>
      <c r="H117" s="422" t="s">
        <v>62</v>
      </c>
      <c r="I117" s="34" t="s">
        <v>16</v>
      </c>
    </row>
    <row r="118" spans="1:9" ht="13" x14ac:dyDescent="0.25">
      <c r="A118" s="624" t="s">
        <v>61</v>
      </c>
      <c r="B118" s="624"/>
      <c r="C118" s="624"/>
      <c r="D118" s="624"/>
      <c r="E118" s="624"/>
      <c r="F118" s="624"/>
      <c r="G118" s="624"/>
      <c r="H118" s="33" t="s">
        <v>49</v>
      </c>
      <c r="I118" s="23">
        <f>SUM(I32+I44+I54+I115)</f>
        <v>1663.664031928</v>
      </c>
    </row>
    <row r="119" spans="1:9" ht="13" x14ac:dyDescent="0.25">
      <c r="A119" s="415" t="s">
        <v>15</v>
      </c>
      <c r="B119" s="574" t="s">
        <v>60</v>
      </c>
      <c r="C119" s="622"/>
      <c r="D119" s="622"/>
      <c r="E119" s="622"/>
      <c r="F119" s="622"/>
      <c r="G119" s="623"/>
      <c r="H119" s="32">
        <v>0.02</v>
      </c>
      <c r="I119" s="25">
        <f>I118*H119</f>
        <v>33.273280638560003</v>
      </c>
    </row>
    <row r="120" spans="1:9" ht="13" x14ac:dyDescent="0.25">
      <c r="A120" s="624" t="s">
        <v>59</v>
      </c>
      <c r="B120" s="624"/>
      <c r="C120" s="624"/>
      <c r="D120" s="624"/>
      <c r="E120" s="624"/>
      <c r="F120" s="624"/>
      <c r="G120" s="624"/>
      <c r="H120" s="31" t="s">
        <v>49</v>
      </c>
      <c r="I120" s="23">
        <f>SUM(I32+I44+I54+I115+I119)</f>
        <v>1696.93731256656</v>
      </c>
    </row>
    <row r="121" spans="1:9" ht="13" x14ac:dyDescent="0.25">
      <c r="A121" s="415" t="s">
        <v>13</v>
      </c>
      <c r="B121" s="574" t="s">
        <v>58</v>
      </c>
      <c r="C121" s="622"/>
      <c r="D121" s="622"/>
      <c r="E121" s="622"/>
      <c r="F121" s="622"/>
      <c r="G121" s="623"/>
      <c r="H121" s="328">
        <v>6.6699999999999997E-3</v>
      </c>
      <c r="I121" s="25">
        <f>I120*H121</f>
        <v>11.318571874818954</v>
      </c>
    </row>
    <row r="122" spans="1:9" ht="13" x14ac:dyDescent="0.25">
      <c r="A122" s="624" t="s">
        <v>57</v>
      </c>
      <c r="B122" s="624"/>
      <c r="C122" s="624"/>
      <c r="D122" s="624"/>
      <c r="E122" s="624"/>
      <c r="F122" s="624"/>
      <c r="G122" s="624"/>
      <c r="H122" s="31">
        <f>-H1268</f>
        <v>0</v>
      </c>
      <c r="I122" s="23">
        <f>SUM(I32+I44+I54+I115+I119+I121)</f>
        <v>1708.2558844413788</v>
      </c>
    </row>
    <row r="123" spans="1:9" ht="13" x14ac:dyDescent="0.25">
      <c r="A123" s="415" t="s">
        <v>12</v>
      </c>
      <c r="B123" s="577" t="s">
        <v>56</v>
      </c>
      <c r="C123" s="577"/>
      <c r="D123" s="577"/>
      <c r="E123" s="577"/>
      <c r="F123" s="577"/>
      <c r="G123" s="577"/>
      <c r="H123" s="30" t="s">
        <v>49</v>
      </c>
      <c r="I123" s="28"/>
    </row>
    <row r="124" spans="1:9" ht="13" x14ac:dyDescent="0.25">
      <c r="A124" s="415"/>
      <c r="B124" s="577" t="s">
        <v>55</v>
      </c>
      <c r="C124" s="577"/>
      <c r="D124" s="577"/>
      <c r="E124" s="577"/>
      <c r="F124" s="577"/>
      <c r="G124" s="577"/>
      <c r="H124" s="30" t="s">
        <v>49</v>
      </c>
      <c r="I124" s="28" t="s">
        <v>49</v>
      </c>
    </row>
    <row r="125" spans="1:9" ht="13" x14ac:dyDescent="0.25">
      <c r="A125" s="415"/>
      <c r="B125" s="625" t="s">
        <v>263</v>
      </c>
      <c r="C125" s="583"/>
      <c r="D125" s="583"/>
      <c r="E125" s="583"/>
      <c r="F125" s="583"/>
      <c r="G125" s="583"/>
      <c r="H125" s="26">
        <v>0.03</v>
      </c>
      <c r="I125" s="25">
        <f>I148*H125</f>
        <v>56.1</v>
      </c>
    </row>
    <row r="126" spans="1:9" ht="13" x14ac:dyDescent="0.25">
      <c r="A126" s="415"/>
      <c r="B126" s="625" t="s">
        <v>264</v>
      </c>
      <c r="C126" s="583"/>
      <c r="D126" s="583"/>
      <c r="E126" s="583"/>
      <c r="F126" s="583"/>
      <c r="G126" s="583"/>
      <c r="H126" s="26">
        <v>6.4999999999999997E-3</v>
      </c>
      <c r="I126" s="25">
        <f>I148*H126</f>
        <v>12.154999999999999</v>
      </c>
    </row>
    <row r="127" spans="1:9" ht="13" x14ac:dyDescent="0.25">
      <c r="A127" s="415"/>
      <c r="B127" s="582" t="s">
        <v>265</v>
      </c>
      <c r="C127" s="582"/>
      <c r="D127" s="582"/>
      <c r="E127" s="582"/>
      <c r="F127" s="582"/>
      <c r="G127" s="582"/>
      <c r="H127" s="29"/>
      <c r="I127" s="28">
        <f>I148*H127</f>
        <v>0</v>
      </c>
    </row>
    <row r="128" spans="1:9" ht="13" x14ac:dyDescent="0.25">
      <c r="A128" s="415"/>
      <c r="B128" s="584" t="s">
        <v>51</v>
      </c>
      <c r="C128" s="584"/>
      <c r="D128" s="584"/>
      <c r="E128" s="584"/>
      <c r="F128" s="584"/>
      <c r="G128" s="584"/>
      <c r="H128" s="29" t="s">
        <v>49</v>
      </c>
      <c r="I128" s="28" t="s">
        <v>49</v>
      </c>
    </row>
    <row r="129" spans="1:9" ht="13" x14ac:dyDescent="0.25">
      <c r="A129" s="415"/>
      <c r="B129" s="573" t="s">
        <v>50</v>
      </c>
      <c r="C129" s="573"/>
      <c r="D129" s="573"/>
      <c r="E129" s="573"/>
      <c r="F129" s="573"/>
      <c r="G129" s="573"/>
      <c r="H129" s="29" t="s">
        <v>49</v>
      </c>
      <c r="I129" s="28" t="s">
        <v>49</v>
      </c>
    </row>
    <row r="130" spans="1:9" ht="13" x14ac:dyDescent="0.25">
      <c r="A130" s="415"/>
      <c r="B130" s="625" t="s">
        <v>228</v>
      </c>
      <c r="C130" s="583"/>
      <c r="D130" s="583"/>
      <c r="E130" s="583"/>
      <c r="F130" s="583"/>
      <c r="G130" s="583"/>
      <c r="H130" s="26">
        <v>0.05</v>
      </c>
      <c r="I130" s="25">
        <f>I148*H130</f>
        <v>93.5</v>
      </c>
    </row>
    <row r="131" spans="1:9" ht="13" x14ac:dyDescent="0.25">
      <c r="A131" s="578" t="s">
        <v>248</v>
      </c>
      <c r="B131" s="578"/>
      <c r="C131" s="578"/>
      <c r="D131" s="578"/>
      <c r="E131" s="578"/>
      <c r="F131" s="578"/>
      <c r="G131" s="578"/>
      <c r="H131" s="578"/>
      <c r="I131" s="25">
        <f>I133+I119+I121</f>
        <v>206.34685251337896</v>
      </c>
    </row>
    <row r="132" spans="1:9" ht="13" x14ac:dyDescent="0.25">
      <c r="A132" s="578"/>
      <c r="B132" s="578"/>
      <c r="C132" s="578"/>
      <c r="D132" s="578"/>
      <c r="E132" s="578"/>
      <c r="F132" s="578"/>
      <c r="G132" s="578"/>
      <c r="H132" s="578"/>
      <c r="I132" s="578"/>
    </row>
    <row r="133" spans="1:9" ht="13" x14ac:dyDescent="0.25">
      <c r="A133" s="589" t="s">
        <v>46</v>
      </c>
      <c r="B133" s="589"/>
      <c r="C133" s="589"/>
      <c r="D133" s="589"/>
      <c r="E133" s="589"/>
      <c r="F133" s="589"/>
      <c r="G133" s="589"/>
      <c r="H133" s="24">
        <f>SUM(H125:H130)</f>
        <v>8.6499999999999994E-2</v>
      </c>
      <c r="I133" s="23">
        <f>SUM(I125:I130)</f>
        <v>161.755</v>
      </c>
    </row>
    <row r="134" spans="1:9" x14ac:dyDescent="0.25">
      <c r="A134" s="590" t="s">
        <v>45</v>
      </c>
      <c r="B134" s="590"/>
      <c r="C134" s="591" t="s">
        <v>44</v>
      </c>
      <c r="D134" s="591"/>
      <c r="E134" s="591"/>
      <c r="F134" s="591"/>
      <c r="G134" s="591"/>
      <c r="H134" s="591"/>
      <c r="I134" s="591"/>
    </row>
    <row r="135" spans="1:9" x14ac:dyDescent="0.25">
      <c r="A135" s="590"/>
      <c r="B135" s="590"/>
      <c r="C135" s="592" t="s">
        <v>43</v>
      </c>
      <c r="D135" s="592"/>
      <c r="E135" s="592"/>
      <c r="F135" s="592"/>
      <c r="G135" s="592"/>
      <c r="H135" s="592"/>
      <c r="I135" s="592"/>
    </row>
    <row r="136" spans="1:9" x14ac:dyDescent="0.25">
      <c r="A136" s="590"/>
      <c r="B136" s="590"/>
      <c r="C136" s="593" t="s">
        <v>42</v>
      </c>
      <c r="D136" s="593"/>
      <c r="E136" s="593"/>
      <c r="F136" s="593"/>
      <c r="G136" s="593"/>
      <c r="H136" s="593"/>
      <c r="I136" s="593"/>
    </row>
    <row r="137" spans="1:9" x14ac:dyDescent="0.25">
      <c r="A137" s="585"/>
      <c r="B137" s="585"/>
      <c r="C137" s="585"/>
      <c r="D137" s="585"/>
      <c r="E137" s="585"/>
      <c r="F137" s="585"/>
      <c r="G137" s="585"/>
      <c r="H137" s="585"/>
      <c r="I137" s="585"/>
    </row>
    <row r="138" spans="1:9" ht="13" x14ac:dyDescent="0.25">
      <c r="A138" s="553" t="s">
        <v>41</v>
      </c>
      <c r="B138" s="553"/>
      <c r="C138" s="553"/>
      <c r="D138" s="553"/>
      <c r="E138" s="553"/>
      <c r="F138" s="553"/>
      <c r="G138" s="553"/>
      <c r="H138" s="553"/>
      <c r="I138" s="553"/>
    </row>
    <row r="139" spans="1:9" ht="13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15.5" x14ac:dyDescent="0.25">
      <c r="A140" s="586" t="s">
        <v>40</v>
      </c>
      <c r="B140" s="586"/>
      <c r="C140" s="586"/>
      <c r="D140" s="586"/>
      <c r="E140" s="586"/>
      <c r="F140" s="586"/>
      <c r="G140" s="586"/>
      <c r="H140" s="586"/>
      <c r="I140" s="586"/>
    </row>
    <row r="141" spans="1:9" ht="14" x14ac:dyDescent="0.25">
      <c r="A141" s="587" t="s">
        <v>39</v>
      </c>
      <c r="B141" s="587"/>
      <c r="C141" s="587"/>
      <c r="D141" s="587"/>
      <c r="E141" s="587"/>
      <c r="F141" s="587"/>
      <c r="G141" s="587"/>
      <c r="H141" s="587"/>
      <c r="I141" s="414" t="s">
        <v>16</v>
      </c>
    </row>
    <row r="142" spans="1:9" ht="13" x14ac:dyDescent="0.25">
      <c r="A142" s="418" t="s">
        <v>15</v>
      </c>
      <c r="B142" s="588" t="s">
        <v>38</v>
      </c>
      <c r="C142" s="588"/>
      <c r="D142" s="588"/>
      <c r="E142" s="588"/>
      <c r="F142" s="588"/>
      <c r="G142" s="588"/>
      <c r="H142" s="588"/>
      <c r="I142" s="20">
        <f>I32</f>
        <v>794.58999999999992</v>
      </c>
    </row>
    <row r="143" spans="1:9" ht="13" x14ac:dyDescent="0.25">
      <c r="A143" s="418" t="s">
        <v>13</v>
      </c>
      <c r="B143" s="588" t="s">
        <v>37</v>
      </c>
      <c r="C143" s="588"/>
      <c r="D143" s="588"/>
      <c r="E143" s="588"/>
      <c r="F143" s="588"/>
      <c r="G143" s="588"/>
      <c r="H143" s="588"/>
      <c r="I143" s="20">
        <f>I44</f>
        <v>271.87</v>
      </c>
    </row>
    <row r="144" spans="1:9" ht="13" x14ac:dyDescent="0.25">
      <c r="A144" s="418" t="s">
        <v>12</v>
      </c>
      <c r="B144" s="588" t="s">
        <v>36</v>
      </c>
      <c r="C144" s="588"/>
      <c r="D144" s="588"/>
      <c r="E144" s="588"/>
      <c r="F144" s="588"/>
      <c r="G144" s="588"/>
      <c r="H144" s="588"/>
      <c r="I144" s="20">
        <f>I54</f>
        <v>20</v>
      </c>
    </row>
    <row r="145" spans="1:9" ht="13" x14ac:dyDescent="0.25">
      <c r="A145" s="418" t="s">
        <v>35</v>
      </c>
      <c r="B145" s="588" t="s">
        <v>34</v>
      </c>
      <c r="C145" s="588"/>
      <c r="D145" s="588"/>
      <c r="E145" s="588"/>
      <c r="F145" s="588"/>
      <c r="G145" s="588"/>
      <c r="H145" s="588"/>
      <c r="I145" s="20">
        <f>I115</f>
        <v>577.20403192799995</v>
      </c>
    </row>
    <row r="146" spans="1:9" ht="13" x14ac:dyDescent="0.25">
      <c r="A146" s="598" t="s">
        <v>33</v>
      </c>
      <c r="B146" s="598"/>
      <c r="C146" s="598"/>
      <c r="D146" s="598"/>
      <c r="E146" s="598"/>
      <c r="F146" s="598"/>
      <c r="G146" s="598"/>
      <c r="H146" s="598"/>
      <c r="I146" s="20">
        <f>SUM(I142:I145)</f>
        <v>1663.664031928</v>
      </c>
    </row>
    <row r="147" spans="1:9" ht="13" x14ac:dyDescent="0.25">
      <c r="A147" s="21" t="s">
        <v>32</v>
      </c>
      <c r="B147" s="588" t="s">
        <v>31</v>
      </c>
      <c r="C147" s="588"/>
      <c r="D147" s="588"/>
      <c r="E147" s="588"/>
      <c r="F147" s="588"/>
      <c r="G147" s="588"/>
      <c r="H147" s="588"/>
      <c r="I147" s="20">
        <f>I131</f>
        <v>206.34685251337896</v>
      </c>
    </row>
    <row r="148" spans="1:9" ht="13" x14ac:dyDescent="0.25">
      <c r="A148" s="598" t="s">
        <v>30</v>
      </c>
      <c r="B148" s="598"/>
      <c r="C148" s="598"/>
      <c r="D148" s="598"/>
      <c r="E148" s="598"/>
      <c r="F148" s="598"/>
      <c r="G148" s="598"/>
      <c r="H148" s="598"/>
      <c r="I148" s="20">
        <v>1870</v>
      </c>
    </row>
    <row r="149" spans="1:9" ht="14.5" x14ac:dyDescent="0.25">
      <c r="A149" s="594" t="s">
        <v>376</v>
      </c>
      <c r="B149" s="594"/>
      <c r="C149" s="594"/>
      <c r="D149" s="594"/>
      <c r="E149" s="594"/>
      <c r="F149" s="594"/>
      <c r="G149" s="594"/>
      <c r="H149" s="594"/>
      <c r="I149" s="594"/>
    </row>
    <row r="150" spans="1:9" ht="15.5" x14ac:dyDescent="0.25">
      <c r="A150" s="586" t="s">
        <v>28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69" x14ac:dyDescent="0.25">
      <c r="A151" s="595" t="s">
        <v>27</v>
      </c>
      <c r="B151" s="595"/>
      <c r="C151" s="580" t="s">
        <v>26</v>
      </c>
      <c r="D151" s="580"/>
      <c r="E151" s="19" t="s">
        <v>25</v>
      </c>
      <c r="F151" s="580" t="s">
        <v>24</v>
      </c>
      <c r="G151" s="580"/>
      <c r="H151" s="414" t="s">
        <v>23</v>
      </c>
      <c r="I151" s="414" t="s">
        <v>22</v>
      </c>
    </row>
    <row r="152" spans="1:9" x14ac:dyDescent="0.25">
      <c r="A152" s="621" t="s">
        <v>384</v>
      </c>
      <c r="B152" s="596"/>
      <c r="C152" s="619">
        <v>1870</v>
      </c>
      <c r="D152" s="597"/>
      <c r="E152" s="18">
        <v>1</v>
      </c>
      <c r="F152" s="619">
        <v>1870</v>
      </c>
      <c r="G152" s="597"/>
      <c r="H152" s="16">
        <v>1</v>
      </c>
      <c r="I152" s="419">
        <v>1870</v>
      </c>
    </row>
    <row r="153" spans="1:9" ht="13" x14ac:dyDescent="0.25">
      <c r="A153" s="603" t="s">
        <v>20</v>
      </c>
      <c r="B153" s="603"/>
      <c r="C153" s="603"/>
      <c r="D153" s="603"/>
      <c r="E153" s="603"/>
      <c r="F153" s="603"/>
      <c r="G153" s="603"/>
      <c r="H153" s="603"/>
      <c r="I153" s="419">
        <v>1870</v>
      </c>
    </row>
    <row r="154" spans="1:9" ht="15.5" x14ac:dyDescent="0.25">
      <c r="A154" s="586" t="s">
        <v>19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15.5" x14ac:dyDescent="0.25">
      <c r="A155" s="586" t="s">
        <v>18</v>
      </c>
      <c r="B155" s="586"/>
      <c r="C155" s="586"/>
      <c r="D155" s="586"/>
      <c r="E155" s="586"/>
      <c r="F155" s="586"/>
      <c r="G155" s="586"/>
      <c r="H155" s="586"/>
      <c r="I155" s="586"/>
    </row>
    <row r="156" spans="1:9" ht="13" x14ac:dyDescent="0.25">
      <c r="A156" s="580" t="s">
        <v>17</v>
      </c>
      <c r="B156" s="580"/>
      <c r="C156" s="580"/>
      <c r="D156" s="580"/>
      <c r="E156" s="580"/>
      <c r="F156" s="580"/>
      <c r="G156" s="580"/>
      <c r="H156" s="580"/>
      <c r="I156" s="414" t="s">
        <v>16</v>
      </c>
    </row>
    <row r="157" spans="1:9" x14ac:dyDescent="0.25">
      <c r="A157" s="417" t="s">
        <v>15</v>
      </c>
      <c r="B157" s="583" t="s">
        <v>14</v>
      </c>
      <c r="C157" s="583"/>
      <c r="D157" s="583"/>
      <c r="E157" s="583"/>
      <c r="F157" s="583"/>
      <c r="G157" s="583"/>
      <c r="H157" s="583"/>
      <c r="I157" s="16">
        <v>12</v>
      </c>
    </row>
    <row r="158" spans="1:9" x14ac:dyDescent="0.25">
      <c r="A158" s="417" t="s">
        <v>13</v>
      </c>
      <c r="B158" s="583" t="s">
        <v>9</v>
      </c>
      <c r="C158" s="583"/>
      <c r="D158" s="583"/>
      <c r="E158" s="583"/>
      <c r="F158" s="583"/>
      <c r="G158" s="583"/>
      <c r="H158" s="583"/>
      <c r="I158" s="419">
        <v>22440</v>
      </c>
    </row>
    <row r="159" spans="1:9" x14ac:dyDescent="0.25">
      <c r="A159" s="417" t="s">
        <v>12</v>
      </c>
      <c r="B159" s="583" t="s">
        <v>11</v>
      </c>
      <c r="C159" s="583"/>
      <c r="D159" s="583"/>
      <c r="E159" s="583"/>
      <c r="F159" s="583"/>
      <c r="G159" s="583"/>
      <c r="H159" s="583"/>
      <c r="I159" s="419"/>
    </row>
    <row r="160" spans="1:9" x14ac:dyDescent="0.25">
      <c r="A160" s="599"/>
      <c r="B160" s="599"/>
      <c r="C160" s="599"/>
      <c r="D160" s="599"/>
      <c r="E160" s="599"/>
      <c r="F160" s="599"/>
      <c r="G160" s="599"/>
      <c r="H160" s="599"/>
      <c r="I160" s="599"/>
    </row>
    <row r="161" spans="1:9" x14ac:dyDescent="0.25">
      <c r="A161" s="596" t="s">
        <v>10</v>
      </c>
      <c r="B161" s="596"/>
      <c r="C161" s="596"/>
      <c r="D161" s="596"/>
      <c r="E161" s="596"/>
      <c r="F161" s="596"/>
      <c r="G161" s="596"/>
      <c r="H161" s="596"/>
      <c r="I161" s="596"/>
    </row>
    <row r="162" spans="1:9" ht="13" x14ac:dyDescent="0.3">
      <c r="A162" s="13"/>
      <c r="B162" s="13"/>
      <c r="C162" s="13"/>
      <c r="D162" s="13"/>
      <c r="E162" s="13"/>
      <c r="F162" s="13"/>
      <c r="G162" s="13"/>
      <c r="H162" s="12"/>
      <c r="I162" s="12"/>
    </row>
    <row r="163" spans="1:9" ht="13" x14ac:dyDescent="0.3">
      <c r="A163" s="600"/>
      <c r="B163" s="600"/>
      <c r="C163" s="600"/>
      <c r="D163" s="600"/>
      <c r="E163" s="600"/>
      <c r="F163" s="600"/>
      <c r="G163" s="600"/>
      <c r="H163" s="600"/>
      <c r="I163" s="600"/>
    </row>
    <row r="164" spans="1:9" ht="18" x14ac:dyDescent="0.25">
      <c r="A164" s="601" t="s">
        <v>9</v>
      </c>
      <c r="B164" s="601"/>
      <c r="C164" s="601"/>
      <c r="D164" s="601"/>
      <c r="E164" s="601"/>
      <c r="F164" s="601"/>
      <c r="G164" s="602">
        <v>1870</v>
      </c>
      <c r="H164" s="602"/>
      <c r="I164" s="602"/>
    </row>
    <row r="165" spans="1:9" ht="18" x14ac:dyDescent="0.4">
      <c r="A165" s="607"/>
      <c r="B165" s="607"/>
      <c r="C165" s="607"/>
      <c r="D165" s="607"/>
      <c r="E165" s="607"/>
      <c r="F165" s="607"/>
      <c r="G165" s="607"/>
      <c r="H165" s="607"/>
      <c r="I165" s="607"/>
    </row>
    <row r="166" spans="1:9" ht="18" x14ac:dyDescent="0.25">
      <c r="A166" s="601" t="s">
        <v>8</v>
      </c>
      <c r="B166" s="601"/>
      <c r="C166" s="601"/>
      <c r="D166" s="601"/>
      <c r="E166" s="601"/>
      <c r="F166" s="601"/>
      <c r="G166" s="608">
        <v>12</v>
      </c>
      <c r="H166" s="608"/>
      <c r="I166" s="608"/>
    </row>
    <row r="167" spans="1:9" ht="18" x14ac:dyDescent="0.25">
      <c r="A167" s="609"/>
      <c r="B167" s="609"/>
      <c r="C167" s="609"/>
      <c r="D167" s="609"/>
      <c r="E167" s="609"/>
      <c r="F167" s="609"/>
      <c r="G167" s="609"/>
      <c r="H167" s="609"/>
      <c r="I167" s="609"/>
    </row>
    <row r="168" spans="1:9" ht="18" x14ac:dyDescent="0.25">
      <c r="A168" s="610" t="s">
        <v>7</v>
      </c>
      <c r="B168" s="610"/>
      <c r="C168" s="610"/>
      <c r="D168" s="610"/>
      <c r="E168" s="610"/>
      <c r="F168" s="610"/>
      <c r="G168" s="611">
        <v>22440</v>
      </c>
      <c r="H168" s="611"/>
      <c r="I168" s="611"/>
    </row>
  </sheetData>
  <mergeCells count="182">
    <mergeCell ref="A165:I165"/>
    <mergeCell ref="A166:F166"/>
    <mergeCell ref="G166:I166"/>
    <mergeCell ref="A167:I167"/>
    <mergeCell ref="A168:F168"/>
    <mergeCell ref="G168:I168"/>
    <mergeCell ref="B159:H159"/>
    <mergeCell ref="A160:I160"/>
    <mergeCell ref="A161:I161"/>
    <mergeCell ref="A163:I163"/>
    <mergeCell ref="A164:F164"/>
    <mergeCell ref="G164:I164"/>
    <mergeCell ref="A153:H153"/>
    <mergeCell ref="A154:I154"/>
    <mergeCell ref="A155:I155"/>
    <mergeCell ref="A156:H156"/>
    <mergeCell ref="B157:H157"/>
    <mergeCell ref="B158:H158"/>
    <mergeCell ref="A150:I150"/>
    <mergeCell ref="A151:B151"/>
    <mergeCell ref="C151:D151"/>
    <mergeCell ref="F151:G151"/>
    <mergeCell ref="A152:B152"/>
    <mergeCell ref="C152:D152"/>
    <mergeCell ref="F152:G152"/>
    <mergeCell ref="B144:H144"/>
    <mergeCell ref="B145:H145"/>
    <mergeCell ref="A146:H146"/>
    <mergeCell ref="B147:H147"/>
    <mergeCell ref="A148:H148"/>
    <mergeCell ref="A149:I149"/>
    <mergeCell ref="A138:I138"/>
    <mergeCell ref="A139:I139"/>
    <mergeCell ref="A140:I140"/>
    <mergeCell ref="A141:H141"/>
    <mergeCell ref="B142:H142"/>
    <mergeCell ref="B143:H143"/>
    <mergeCell ref="A133:G133"/>
    <mergeCell ref="A134:B136"/>
    <mergeCell ref="C134:I134"/>
    <mergeCell ref="C135:I135"/>
    <mergeCell ref="C136:I136"/>
    <mergeCell ref="A137:I137"/>
    <mergeCell ref="B127:G127"/>
    <mergeCell ref="B128:G128"/>
    <mergeCell ref="B129:G129"/>
    <mergeCell ref="B130:G130"/>
    <mergeCell ref="A131:H131"/>
    <mergeCell ref="A132:I132"/>
    <mergeCell ref="B121:G121"/>
    <mergeCell ref="A122:G122"/>
    <mergeCell ref="B123:G123"/>
    <mergeCell ref="B124:G124"/>
    <mergeCell ref="B125:G125"/>
    <mergeCell ref="B126:G126"/>
    <mergeCell ref="A115:H115"/>
    <mergeCell ref="A116:I116"/>
    <mergeCell ref="B117:G117"/>
    <mergeCell ref="A118:G118"/>
    <mergeCell ref="B119:G119"/>
    <mergeCell ref="A120:G120"/>
    <mergeCell ref="B109:H109"/>
    <mergeCell ref="B110:H110"/>
    <mergeCell ref="B111:H111"/>
    <mergeCell ref="B112:H112"/>
    <mergeCell ref="B113:H113"/>
    <mergeCell ref="B114:H114"/>
    <mergeCell ref="B103:H103"/>
    <mergeCell ref="A104:H104"/>
    <mergeCell ref="B105:H105"/>
    <mergeCell ref="A106:H106"/>
    <mergeCell ref="A107:I107"/>
    <mergeCell ref="B108:H108"/>
    <mergeCell ref="B97:H97"/>
    <mergeCell ref="B98:H98"/>
    <mergeCell ref="B99:H99"/>
    <mergeCell ref="B100:H100"/>
    <mergeCell ref="B101:H101"/>
    <mergeCell ref="B102:H102"/>
    <mergeCell ref="B91:H91"/>
    <mergeCell ref="B92:H92"/>
    <mergeCell ref="B93:H93"/>
    <mergeCell ref="B94:H94"/>
    <mergeCell ref="A95:H95"/>
    <mergeCell ref="A96:I96"/>
    <mergeCell ref="A85:I85"/>
    <mergeCell ref="B86:H86"/>
    <mergeCell ref="B87:H87"/>
    <mergeCell ref="B88:H88"/>
    <mergeCell ref="B89:H89"/>
    <mergeCell ref="B90:H90"/>
    <mergeCell ref="A79:I79"/>
    <mergeCell ref="A80:I80"/>
    <mergeCell ref="B81:H81"/>
    <mergeCell ref="B82:H82"/>
    <mergeCell ref="B83:H83"/>
    <mergeCell ref="A84:H84"/>
    <mergeCell ref="B73:H73"/>
    <mergeCell ref="B74:H74"/>
    <mergeCell ref="B75:H75"/>
    <mergeCell ref="A76:H76"/>
    <mergeCell ref="B77:H77"/>
    <mergeCell ref="A78:H78"/>
    <mergeCell ref="B66:G66"/>
    <mergeCell ref="B67:G67"/>
    <mergeCell ref="A68:G68"/>
    <mergeCell ref="A70:I70"/>
    <mergeCell ref="A71:I71"/>
    <mergeCell ref="A72:I72"/>
    <mergeCell ref="B60:G60"/>
    <mergeCell ref="B61:G61"/>
    <mergeCell ref="B62:G62"/>
    <mergeCell ref="B63:G63"/>
    <mergeCell ref="B64:G64"/>
    <mergeCell ref="B65:G65"/>
    <mergeCell ref="B53:H53"/>
    <mergeCell ref="A54:H54"/>
    <mergeCell ref="A55:I55"/>
    <mergeCell ref="A56:I56"/>
    <mergeCell ref="A58:I58"/>
    <mergeCell ref="B59:G59"/>
    <mergeCell ref="A47:I47"/>
    <mergeCell ref="A48:I48"/>
    <mergeCell ref="B49:H49"/>
    <mergeCell ref="B50:H50"/>
    <mergeCell ref="B51:H51"/>
    <mergeCell ref="B52:H52"/>
    <mergeCell ref="B41:H41"/>
    <mergeCell ref="B42:H42"/>
    <mergeCell ref="B43:H43"/>
    <mergeCell ref="B44:H44"/>
    <mergeCell ref="A45:I45"/>
    <mergeCell ref="A46:I46"/>
    <mergeCell ref="B35:H35"/>
    <mergeCell ref="B36:G36"/>
    <mergeCell ref="B37:G37"/>
    <mergeCell ref="B38:H38"/>
    <mergeCell ref="B39:G39"/>
    <mergeCell ref="B40:H40"/>
    <mergeCell ref="B29:H29"/>
    <mergeCell ref="B30:H30"/>
    <mergeCell ref="B31:H31"/>
    <mergeCell ref="A32:H32"/>
    <mergeCell ref="A33:I33"/>
    <mergeCell ref="B34:H34"/>
    <mergeCell ref="B23:G23"/>
    <mergeCell ref="B24:H24"/>
    <mergeCell ref="B25:G25"/>
    <mergeCell ref="B26:G26"/>
    <mergeCell ref="B27:H27"/>
    <mergeCell ref="B28:H28"/>
    <mergeCell ref="B18:G18"/>
    <mergeCell ref="H18:I18"/>
    <mergeCell ref="A19:I19"/>
    <mergeCell ref="A20:I20"/>
    <mergeCell ref="A21:I21"/>
    <mergeCell ref="A22:I22"/>
    <mergeCell ref="A14:I14"/>
    <mergeCell ref="B15:G15"/>
    <mergeCell ref="H15:I15"/>
    <mergeCell ref="B16:G16"/>
    <mergeCell ref="H16:I16"/>
    <mergeCell ref="B17:G17"/>
    <mergeCell ref="H17:I17"/>
    <mergeCell ref="B10:G10"/>
    <mergeCell ref="H10:I10"/>
    <mergeCell ref="B11:G11"/>
    <mergeCell ref="H11:I11"/>
    <mergeCell ref="A12:I12"/>
    <mergeCell ref="A13:I13"/>
    <mergeCell ref="A5:I5"/>
    <mergeCell ref="A7:I7"/>
    <mergeCell ref="B8:G8"/>
    <mergeCell ref="H8:I8"/>
    <mergeCell ref="B9:G9"/>
    <mergeCell ref="H9:I9"/>
    <mergeCell ref="A1:I1"/>
    <mergeCell ref="A2:I2"/>
    <mergeCell ref="A3:E3"/>
    <mergeCell ref="F3:I3"/>
    <mergeCell ref="A4:E4"/>
    <mergeCell ref="F4:I4"/>
  </mergeCells>
  <pageMargins left="0.511811024" right="0.511811024" top="0.78740157499999996" bottom="0.78740157499999996" header="0.31496062000000002" footer="0.3149606200000000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I168"/>
  <sheetViews>
    <sheetView workbookViewId="0">
      <selection activeCell="K156" sqref="K156"/>
    </sheetView>
  </sheetViews>
  <sheetFormatPr defaultRowHeight="12.5" x14ac:dyDescent="0.25"/>
  <cols>
    <col min="9" max="9" width="25.26953125" customWidth="1"/>
  </cols>
  <sheetData>
    <row r="1" spans="1:9" ht="23" x14ac:dyDescent="0.25">
      <c r="A1" s="557" t="s">
        <v>178</v>
      </c>
      <c r="B1" s="557"/>
      <c r="C1" s="557"/>
      <c r="D1" s="557"/>
      <c r="E1" s="557"/>
      <c r="F1" s="557"/>
      <c r="G1" s="557"/>
      <c r="H1" s="557"/>
      <c r="I1" s="557"/>
    </row>
    <row r="2" spans="1:9" ht="23" x14ac:dyDescent="0.25">
      <c r="A2" s="558"/>
      <c r="B2" s="558"/>
      <c r="C2" s="558"/>
      <c r="D2" s="558"/>
      <c r="E2" s="558"/>
      <c r="F2" s="558"/>
      <c r="G2" s="558"/>
      <c r="H2" s="558"/>
      <c r="I2" s="558"/>
    </row>
    <row r="3" spans="1:9" ht="13" x14ac:dyDescent="0.25">
      <c r="A3" s="553" t="s">
        <v>182</v>
      </c>
      <c r="B3" s="553"/>
      <c r="C3" s="553"/>
      <c r="D3" s="553"/>
      <c r="E3" s="553"/>
      <c r="F3" s="556"/>
      <c r="G3" s="556"/>
      <c r="H3" s="556"/>
      <c r="I3" s="556"/>
    </row>
    <row r="4" spans="1:9" ht="13" x14ac:dyDescent="0.25">
      <c r="A4" s="553" t="s">
        <v>175</v>
      </c>
      <c r="B4" s="553"/>
      <c r="C4" s="553"/>
      <c r="D4" s="553"/>
      <c r="E4" s="553"/>
      <c r="F4" s="626"/>
      <c r="G4" s="556"/>
      <c r="H4" s="556"/>
      <c r="I4" s="556"/>
    </row>
    <row r="5" spans="1:9" ht="13" x14ac:dyDescent="0.25">
      <c r="A5" s="553" t="s">
        <v>181</v>
      </c>
      <c r="B5" s="553"/>
      <c r="C5" s="553"/>
      <c r="D5" s="553"/>
      <c r="E5" s="553"/>
      <c r="F5" s="553"/>
      <c r="G5" s="553"/>
      <c r="H5" s="553"/>
      <c r="I5" s="553"/>
    </row>
    <row r="6" spans="1:9" ht="13" x14ac:dyDescent="0.25">
      <c r="A6" s="420"/>
      <c r="B6" s="424"/>
      <c r="C6" s="424"/>
      <c r="D6" s="424"/>
      <c r="E6" s="424"/>
      <c r="F6" s="424"/>
      <c r="G6" s="424"/>
      <c r="H6" s="424"/>
      <c r="I6" s="424"/>
    </row>
    <row r="7" spans="1:9" ht="14" x14ac:dyDescent="0.25">
      <c r="A7" s="554" t="s">
        <v>172</v>
      </c>
      <c r="B7" s="554"/>
      <c r="C7" s="554"/>
      <c r="D7" s="554"/>
      <c r="E7" s="554"/>
      <c r="F7" s="554"/>
      <c r="G7" s="554"/>
      <c r="H7" s="554"/>
      <c r="I7" s="554"/>
    </row>
    <row r="8" spans="1:9" ht="13" x14ac:dyDescent="0.25">
      <c r="A8" s="414" t="s">
        <v>15</v>
      </c>
      <c r="B8" s="553" t="s">
        <v>171</v>
      </c>
      <c r="C8" s="553"/>
      <c r="D8" s="553"/>
      <c r="E8" s="553"/>
      <c r="F8" s="553"/>
      <c r="G8" s="553"/>
      <c r="H8" s="555">
        <v>41086</v>
      </c>
      <c r="I8" s="555"/>
    </row>
    <row r="9" spans="1:9" ht="13" x14ac:dyDescent="0.25">
      <c r="A9" s="414" t="s">
        <v>13</v>
      </c>
      <c r="B9" s="553" t="s">
        <v>169</v>
      </c>
      <c r="C9" s="553"/>
      <c r="D9" s="553"/>
      <c r="E9" s="553"/>
      <c r="F9" s="553"/>
      <c r="G9" s="553"/>
      <c r="H9" s="556" t="s">
        <v>383</v>
      </c>
      <c r="I9" s="556"/>
    </row>
    <row r="10" spans="1:9" ht="13" x14ac:dyDescent="0.25">
      <c r="A10" s="414" t="s">
        <v>12</v>
      </c>
      <c r="B10" s="553" t="s">
        <v>167</v>
      </c>
      <c r="C10" s="553"/>
      <c r="D10" s="553"/>
      <c r="E10" s="553"/>
      <c r="F10" s="553"/>
      <c r="G10" s="553"/>
      <c r="H10" s="556" t="s">
        <v>247</v>
      </c>
      <c r="I10" s="556"/>
    </row>
    <row r="11" spans="1:9" ht="13" x14ac:dyDescent="0.25">
      <c r="A11" s="414" t="s">
        <v>35</v>
      </c>
      <c r="B11" s="553" t="s">
        <v>165</v>
      </c>
      <c r="C11" s="553"/>
      <c r="D11" s="553"/>
      <c r="E11" s="553"/>
      <c r="F11" s="553"/>
      <c r="G11" s="553"/>
      <c r="H11" s="556">
        <v>12</v>
      </c>
      <c r="I11" s="556"/>
    </row>
    <row r="12" spans="1:9" ht="13" x14ac:dyDescent="0.25">
      <c r="A12" s="560"/>
      <c r="B12" s="560"/>
      <c r="C12" s="560"/>
      <c r="D12" s="560"/>
      <c r="E12" s="560"/>
      <c r="F12" s="560"/>
      <c r="G12" s="560"/>
      <c r="H12" s="560"/>
      <c r="I12" s="560"/>
    </row>
    <row r="13" spans="1:9" ht="14" x14ac:dyDescent="0.25">
      <c r="A13" s="554" t="s">
        <v>164</v>
      </c>
      <c r="B13" s="554"/>
      <c r="C13" s="554"/>
      <c r="D13" s="554"/>
      <c r="E13" s="554"/>
      <c r="F13" s="554"/>
      <c r="G13" s="554"/>
      <c r="H13" s="554"/>
      <c r="I13" s="554"/>
    </row>
    <row r="14" spans="1:9" ht="14" x14ac:dyDescent="0.25">
      <c r="A14" s="554" t="s">
        <v>163</v>
      </c>
      <c r="B14" s="554"/>
      <c r="C14" s="554"/>
      <c r="D14" s="554"/>
      <c r="E14" s="554"/>
      <c r="F14" s="554"/>
      <c r="G14" s="554"/>
      <c r="H14" s="554"/>
      <c r="I14" s="554"/>
    </row>
    <row r="15" spans="1:9" ht="13" x14ac:dyDescent="0.25">
      <c r="A15" s="414">
        <v>1</v>
      </c>
      <c r="B15" s="553" t="s">
        <v>162</v>
      </c>
      <c r="C15" s="553"/>
      <c r="D15" s="553"/>
      <c r="E15" s="553"/>
      <c r="F15" s="553"/>
      <c r="G15" s="553"/>
      <c r="H15" s="565" t="s">
        <v>185</v>
      </c>
      <c r="I15" s="565"/>
    </row>
    <row r="16" spans="1:9" ht="13" x14ac:dyDescent="0.25">
      <c r="A16" s="414">
        <v>2</v>
      </c>
      <c r="B16" s="553" t="s">
        <v>161</v>
      </c>
      <c r="C16" s="553"/>
      <c r="D16" s="553"/>
      <c r="E16" s="553"/>
      <c r="F16" s="553"/>
      <c r="G16" s="553"/>
      <c r="H16" s="565">
        <v>758.79</v>
      </c>
      <c r="I16" s="565"/>
    </row>
    <row r="17" spans="1:9" ht="14" x14ac:dyDescent="0.25">
      <c r="A17" s="414">
        <v>3</v>
      </c>
      <c r="B17" s="553" t="s">
        <v>160</v>
      </c>
      <c r="C17" s="553"/>
      <c r="D17" s="553"/>
      <c r="E17" s="553"/>
      <c r="F17" s="553"/>
      <c r="G17" s="553"/>
      <c r="H17" s="561" t="s">
        <v>185</v>
      </c>
      <c r="I17" s="561"/>
    </row>
    <row r="18" spans="1:9" ht="13" x14ac:dyDescent="0.25">
      <c r="A18" s="414">
        <v>4</v>
      </c>
      <c r="B18" s="553" t="s">
        <v>159</v>
      </c>
      <c r="C18" s="553"/>
      <c r="D18" s="553"/>
      <c r="E18" s="553"/>
      <c r="F18" s="553"/>
      <c r="G18" s="553"/>
      <c r="H18" s="562" t="s">
        <v>247</v>
      </c>
      <c r="I18" s="562"/>
    </row>
    <row r="19" spans="1:9" x14ac:dyDescent="0.25">
      <c r="A19" s="563"/>
      <c r="B19" s="563"/>
      <c r="C19" s="563"/>
      <c r="D19" s="563"/>
      <c r="E19" s="563"/>
      <c r="F19" s="563"/>
      <c r="G19" s="563"/>
      <c r="H19" s="563"/>
      <c r="I19" s="563"/>
    </row>
    <row r="20" spans="1:9" x14ac:dyDescent="0.25">
      <c r="A20" s="564" t="s">
        <v>157</v>
      </c>
      <c r="B20" s="564"/>
      <c r="C20" s="564"/>
      <c r="D20" s="564"/>
      <c r="E20" s="564"/>
      <c r="F20" s="564"/>
      <c r="G20" s="564"/>
      <c r="H20" s="564"/>
      <c r="I20" s="564"/>
    </row>
    <row r="21" spans="1:9" ht="13" x14ac:dyDescent="0.3">
      <c r="A21" s="567"/>
      <c r="B21" s="567"/>
      <c r="C21" s="567"/>
      <c r="D21" s="567"/>
      <c r="E21" s="567"/>
      <c r="F21" s="567"/>
      <c r="G21" s="567"/>
      <c r="H21" s="567"/>
      <c r="I21" s="567"/>
    </row>
    <row r="22" spans="1:9" ht="13" x14ac:dyDescent="0.25">
      <c r="A22" s="568" t="s">
        <v>156</v>
      </c>
      <c r="B22" s="568"/>
      <c r="C22" s="568"/>
      <c r="D22" s="568"/>
      <c r="E22" s="568"/>
      <c r="F22" s="568"/>
      <c r="G22" s="568"/>
      <c r="H22" s="568"/>
      <c r="I22" s="568"/>
    </row>
    <row r="23" spans="1:9" ht="14" x14ac:dyDescent="0.25">
      <c r="A23" s="63">
        <v>1</v>
      </c>
      <c r="B23" s="569" t="s">
        <v>155</v>
      </c>
      <c r="C23" s="569"/>
      <c r="D23" s="569"/>
      <c r="E23" s="569"/>
      <c r="F23" s="569"/>
      <c r="G23" s="569"/>
      <c r="H23" s="64" t="s">
        <v>62</v>
      </c>
      <c r="I23" s="63" t="s">
        <v>154</v>
      </c>
    </row>
    <row r="24" spans="1:9" ht="13" x14ac:dyDescent="0.25">
      <c r="A24" s="414" t="s">
        <v>15</v>
      </c>
      <c r="B24" s="553" t="s">
        <v>186</v>
      </c>
      <c r="C24" s="553"/>
      <c r="D24" s="553"/>
      <c r="E24" s="553"/>
      <c r="F24" s="553"/>
      <c r="G24" s="553"/>
      <c r="H24" s="553"/>
      <c r="I24" s="60">
        <v>758.79</v>
      </c>
    </row>
    <row r="25" spans="1:9" ht="13" x14ac:dyDescent="0.25">
      <c r="A25" s="414" t="s">
        <v>13</v>
      </c>
      <c r="B25" s="570" t="s">
        <v>232</v>
      </c>
      <c r="C25" s="570"/>
      <c r="D25" s="570"/>
      <c r="E25" s="570"/>
      <c r="F25" s="570"/>
      <c r="G25" s="570"/>
      <c r="H25" s="30"/>
      <c r="I25" s="60"/>
    </row>
    <row r="26" spans="1:9" ht="13" x14ac:dyDescent="0.25">
      <c r="A26" s="414" t="s">
        <v>12</v>
      </c>
      <c r="B26" s="571" t="s">
        <v>202</v>
      </c>
      <c r="C26" s="571"/>
      <c r="D26" s="571"/>
      <c r="E26" s="571"/>
      <c r="F26" s="571"/>
      <c r="G26" s="571"/>
      <c r="H26" s="61">
        <v>0.05</v>
      </c>
      <c r="I26" s="60">
        <v>35.799999999999997</v>
      </c>
    </row>
    <row r="27" spans="1:9" ht="13" x14ac:dyDescent="0.25">
      <c r="A27" s="414" t="s">
        <v>35</v>
      </c>
      <c r="B27" s="553" t="s">
        <v>150</v>
      </c>
      <c r="C27" s="553"/>
      <c r="D27" s="553"/>
      <c r="E27" s="553"/>
      <c r="F27" s="553"/>
      <c r="G27" s="553"/>
      <c r="H27" s="553"/>
      <c r="I27" s="60"/>
    </row>
    <row r="28" spans="1:9" ht="13" x14ac:dyDescent="0.25">
      <c r="A28" s="414" t="s">
        <v>32</v>
      </c>
      <c r="B28" s="553" t="s">
        <v>149</v>
      </c>
      <c r="C28" s="553"/>
      <c r="D28" s="553"/>
      <c r="E28" s="553"/>
      <c r="F28" s="553"/>
      <c r="G28" s="553"/>
      <c r="H28" s="553"/>
      <c r="I28" s="60"/>
    </row>
    <row r="29" spans="1:9" ht="13" x14ac:dyDescent="0.25">
      <c r="A29" s="414" t="s">
        <v>81</v>
      </c>
      <c r="B29" s="553" t="s">
        <v>148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414" t="s">
        <v>79</v>
      </c>
      <c r="B30" s="553" t="s">
        <v>147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414" t="s">
        <v>114</v>
      </c>
      <c r="B31" s="553" t="s">
        <v>375</v>
      </c>
      <c r="C31" s="553"/>
      <c r="D31" s="553"/>
      <c r="E31" s="553"/>
      <c r="F31" s="553"/>
      <c r="G31" s="553"/>
      <c r="H31" s="553"/>
      <c r="I31" s="60"/>
    </row>
    <row r="32" spans="1:9" ht="14" x14ac:dyDescent="0.25">
      <c r="A32" s="566" t="s">
        <v>144</v>
      </c>
      <c r="B32" s="566"/>
      <c r="C32" s="566"/>
      <c r="D32" s="566"/>
      <c r="E32" s="566"/>
      <c r="F32" s="566"/>
      <c r="G32" s="566"/>
      <c r="H32" s="566"/>
      <c r="I32" s="59">
        <f>SUM(I24:I31)</f>
        <v>794.58999999999992</v>
      </c>
    </row>
    <row r="33" spans="1:9" ht="13" x14ac:dyDescent="0.25">
      <c r="A33" s="560" t="s">
        <v>143</v>
      </c>
      <c r="B33" s="560"/>
      <c r="C33" s="560"/>
      <c r="D33" s="560"/>
      <c r="E33" s="560"/>
      <c r="F33" s="560"/>
      <c r="G33" s="560"/>
      <c r="H33" s="560"/>
      <c r="I33" s="560"/>
    </row>
    <row r="34" spans="1:9" ht="14" x14ac:dyDescent="0.25">
      <c r="A34" s="422">
        <v>2</v>
      </c>
      <c r="B34" s="554" t="s">
        <v>142</v>
      </c>
      <c r="C34" s="554"/>
      <c r="D34" s="554"/>
      <c r="E34" s="554"/>
      <c r="F34" s="554"/>
      <c r="G34" s="554"/>
      <c r="H34" s="554"/>
      <c r="I34" s="423" t="s">
        <v>16</v>
      </c>
    </row>
    <row r="35" spans="1:9" ht="13" x14ac:dyDescent="0.25">
      <c r="A35" s="415" t="s">
        <v>15</v>
      </c>
      <c r="B35" s="573"/>
      <c r="C35" s="573"/>
      <c r="D35" s="573"/>
      <c r="E35" s="573"/>
      <c r="F35" s="573"/>
      <c r="G35" s="573"/>
      <c r="H35" s="573"/>
      <c r="I35" s="25">
        <v>82.07</v>
      </c>
    </row>
    <row r="36" spans="1:9" ht="13" x14ac:dyDescent="0.25">
      <c r="A36" s="415"/>
      <c r="B36" s="572" t="s">
        <v>140</v>
      </c>
      <c r="C36" s="572"/>
      <c r="D36" s="572"/>
      <c r="E36" s="572"/>
      <c r="F36" s="572"/>
      <c r="G36" s="572"/>
      <c r="H36" s="57">
        <v>2.9</v>
      </c>
      <c r="I36" s="28" t="s">
        <v>49</v>
      </c>
    </row>
    <row r="37" spans="1:9" ht="13" x14ac:dyDescent="0.25">
      <c r="A37" s="415"/>
      <c r="B37" s="576" t="s">
        <v>255</v>
      </c>
      <c r="C37" s="576"/>
      <c r="D37" s="576"/>
      <c r="E37" s="576"/>
      <c r="F37" s="576"/>
      <c r="G37" s="576"/>
      <c r="H37" s="58"/>
      <c r="I37" s="28"/>
    </row>
    <row r="38" spans="1:9" ht="13" x14ac:dyDescent="0.25">
      <c r="A38" s="415" t="s">
        <v>13</v>
      </c>
      <c r="B38" s="573" t="s">
        <v>378</v>
      </c>
      <c r="C38" s="573"/>
      <c r="D38" s="573"/>
      <c r="E38" s="573"/>
      <c r="F38" s="573"/>
      <c r="G38" s="573"/>
      <c r="H38" s="573"/>
      <c r="I38" s="25">
        <v>184.8</v>
      </c>
    </row>
    <row r="39" spans="1:9" ht="13" x14ac:dyDescent="0.25">
      <c r="A39" s="415"/>
      <c r="B39" s="572" t="s">
        <v>256</v>
      </c>
      <c r="C39" s="572"/>
      <c r="D39" s="572"/>
      <c r="E39" s="572"/>
      <c r="F39" s="572"/>
      <c r="G39" s="572"/>
      <c r="H39" s="57">
        <v>231</v>
      </c>
      <c r="I39" s="28" t="s">
        <v>49</v>
      </c>
    </row>
    <row r="40" spans="1:9" ht="13" x14ac:dyDescent="0.25">
      <c r="A40" s="415" t="s">
        <v>12</v>
      </c>
      <c r="B40" s="573" t="s">
        <v>136</v>
      </c>
      <c r="C40" s="573"/>
      <c r="D40" s="573"/>
      <c r="E40" s="573"/>
      <c r="F40" s="573"/>
      <c r="G40" s="573"/>
      <c r="H40" s="573"/>
      <c r="I40" s="25"/>
    </row>
    <row r="41" spans="1:9" ht="13" x14ac:dyDescent="0.25">
      <c r="A41" s="415" t="s">
        <v>35</v>
      </c>
      <c r="B41" s="574" t="s">
        <v>357</v>
      </c>
      <c r="C41" s="574"/>
      <c r="D41" s="574"/>
      <c r="E41" s="574"/>
      <c r="F41" s="574"/>
      <c r="G41" s="574"/>
      <c r="H41" s="574"/>
      <c r="I41" s="20"/>
    </row>
    <row r="42" spans="1:9" ht="13" x14ac:dyDescent="0.25">
      <c r="A42" s="415" t="s">
        <v>32</v>
      </c>
      <c r="B42" s="574" t="s">
        <v>259</v>
      </c>
      <c r="C42" s="574"/>
      <c r="D42" s="574"/>
      <c r="E42" s="574"/>
      <c r="F42" s="574"/>
      <c r="G42" s="574"/>
      <c r="H42" s="574"/>
      <c r="I42" s="25">
        <v>5</v>
      </c>
    </row>
    <row r="43" spans="1:9" ht="13" x14ac:dyDescent="0.25">
      <c r="A43" s="415" t="s">
        <v>81</v>
      </c>
      <c r="B43" s="574" t="s">
        <v>65</v>
      </c>
      <c r="C43" s="574"/>
      <c r="D43" s="574"/>
      <c r="E43" s="574"/>
      <c r="F43" s="574"/>
      <c r="G43" s="574"/>
      <c r="H43" s="574"/>
      <c r="I43" s="20">
        <v>0</v>
      </c>
    </row>
    <row r="44" spans="1:9" ht="13" x14ac:dyDescent="0.25">
      <c r="A44" s="426"/>
      <c r="B44" s="575" t="s">
        <v>133</v>
      </c>
      <c r="C44" s="575"/>
      <c r="D44" s="575"/>
      <c r="E44" s="575"/>
      <c r="F44" s="575"/>
      <c r="G44" s="575"/>
      <c r="H44" s="575"/>
      <c r="I44" s="25">
        <f>SUM(I35:I43)</f>
        <v>271.87</v>
      </c>
    </row>
    <row r="45" spans="1:9" ht="13" x14ac:dyDescent="0.25">
      <c r="A45" s="560"/>
      <c r="B45" s="560"/>
      <c r="C45" s="560"/>
      <c r="D45" s="560"/>
      <c r="E45" s="560"/>
      <c r="F45" s="560"/>
      <c r="G45" s="560"/>
      <c r="H45" s="560"/>
      <c r="I45" s="560"/>
    </row>
    <row r="46" spans="1:9" ht="13" x14ac:dyDescent="0.25">
      <c r="A46" s="580" t="s">
        <v>132</v>
      </c>
      <c r="B46" s="580"/>
      <c r="C46" s="580"/>
      <c r="D46" s="580"/>
      <c r="E46" s="580"/>
      <c r="F46" s="580"/>
      <c r="G46" s="580"/>
      <c r="H46" s="580"/>
      <c r="I46" s="580"/>
    </row>
    <row r="47" spans="1:9" ht="13" x14ac:dyDescent="0.25">
      <c r="A47" s="580"/>
      <c r="B47" s="580"/>
      <c r="C47" s="580"/>
      <c r="D47" s="580"/>
      <c r="E47" s="580"/>
      <c r="F47" s="580"/>
      <c r="G47" s="580"/>
      <c r="H47" s="580"/>
      <c r="I47" s="580"/>
    </row>
    <row r="48" spans="1:9" ht="13" x14ac:dyDescent="0.25">
      <c r="A48" s="580" t="s">
        <v>131</v>
      </c>
      <c r="B48" s="580"/>
      <c r="C48" s="580"/>
      <c r="D48" s="580"/>
      <c r="E48" s="580"/>
      <c r="F48" s="580"/>
      <c r="G48" s="580"/>
      <c r="H48" s="580"/>
      <c r="I48" s="580"/>
    </row>
    <row r="49" spans="1:9" ht="14" x14ac:dyDescent="0.25">
      <c r="A49" s="422">
        <v>3</v>
      </c>
      <c r="B49" s="554" t="s">
        <v>130</v>
      </c>
      <c r="C49" s="554"/>
      <c r="D49" s="554"/>
      <c r="E49" s="554"/>
      <c r="F49" s="554"/>
      <c r="G49" s="554"/>
      <c r="H49" s="554"/>
      <c r="I49" s="422" t="s">
        <v>16</v>
      </c>
    </row>
    <row r="50" spans="1:9" ht="13" x14ac:dyDescent="0.25">
      <c r="A50" s="415" t="s">
        <v>15</v>
      </c>
      <c r="B50" s="553" t="s">
        <v>129</v>
      </c>
      <c r="C50" s="553"/>
      <c r="D50" s="553"/>
      <c r="E50" s="553"/>
      <c r="F50" s="553"/>
      <c r="G50" s="553"/>
      <c r="H50" s="553"/>
      <c r="I50" s="25">
        <v>20</v>
      </c>
    </row>
    <row r="51" spans="1:9" ht="13" x14ac:dyDescent="0.25">
      <c r="A51" s="415" t="s">
        <v>13</v>
      </c>
      <c r="B51" s="553" t="s">
        <v>128</v>
      </c>
      <c r="C51" s="553"/>
      <c r="D51" s="553"/>
      <c r="E51" s="553"/>
      <c r="F51" s="553"/>
      <c r="G51" s="553"/>
      <c r="H51" s="553"/>
      <c r="I51" s="20" t="s">
        <v>126</v>
      </c>
    </row>
    <row r="52" spans="1:9" ht="13" x14ac:dyDescent="0.25">
      <c r="A52" s="415" t="s">
        <v>12</v>
      </c>
      <c r="B52" s="577" t="s">
        <v>127</v>
      </c>
      <c r="C52" s="577"/>
      <c r="D52" s="577"/>
      <c r="E52" s="577"/>
      <c r="F52" s="577"/>
      <c r="G52" s="577"/>
      <c r="H52" s="577"/>
      <c r="I52" s="20" t="s">
        <v>126</v>
      </c>
    </row>
    <row r="53" spans="1:9" ht="13" x14ac:dyDescent="0.25">
      <c r="A53" s="415" t="s">
        <v>35</v>
      </c>
      <c r="B53" s="553" t="s">
        <v>65</v>
      </c>
      <c r="C53" s="553"/>
      <c r="D53" s="553"/>
      <c r="E53" s="553"/>
      <c r="F53" s="553"/>
      <c r="G53" s="553"/>
      <c r="H53" s="553"/>
      <c r="I53" s="20">
        <v>0</v>
      </c>
    </row>
    <row r="54" spans="1:9" ht="13" x14ac:dyDescent="0.25">
      <c r="A54" s="578" t="s">
        <v>125</v>
      </c>
      <c r="B54" s="578"/>
      <c r="C54" s="578"/>
      <c r="D54" s="578"/>
      <c r="E54" s="578"/>
      <c r="F54" s="578"/>
      <c r="G54" s="578"/>
      <c r="H54" s="578"/>
      <c r="I54" s="20">
        <f>SUM(I50:I53)</f>
        <v>20</v>
      </c>
    </row>
    <row r="55" spans="1:9" ht="18" x14ac:dyDescent="0.25">
      <c r="A55" s="579"/>
      <c r="B55" s="579"/>
      <c r="C55" s="579"/>
      <c r="D55" s="579"/>
      <c r="E55" s="579"/>
      <c r="F55" s="579"/>
      <c r="G55" s="579"/>
      <c r="H55" s="579"/>
      <c r="I55" s="579"/>
    </row>
    <row r="56" spans="1:9" x14ac:dyDescent="0.25">
      <c r="A56" s="564" t="s">
        <v>124</v>
      </c>
      <c r="B56" s="564"/>
      <c r="C56" s="564"/>
      <c r="D56" s="564"/>
      <c r="E56" s="564"/>
      <c r="F56" s="564"/>
      <c r="G56" s="564"/>
      <c r="H56" s="564"/>
      <c r="I56" s="564"/>
    </row>
    <row r="57" spans="1:9" ht="18" x14ac:dyDescent="0.25">
      <c r="A57" s="55"/>
      <c r="B57" s="54"/>
      <c r="C57" s="54"/>
      <c r="D57" s="54"/>
      <c r="E57" s="54"/>
      <c r="F57" s="54"/>
      <c r="G57" s="54"/>
      <c r="H57" s="54"/>
      <c r="I57" s="53"/>
    </row>
    <row r="58" spans="1:9" ht="13" x14ac:dyDescent="0.25">
      <c r="A58" s="568" t="s">
        <v>123</v>
      </c>
      <c r="B58" s="568"/>
      <c r="C58" s="568"/>
      <c r="D58" s="568"/>
      <c r="E58" s="568"/>
      <c r="F58" s="568"/>
      <c r="G58" s="568"/>
      <c r="H58" s="568"/>
      <c r="I58" s="568"/>
    </row>
    <row r="59" spans="1:9" ht="14" x14ac:dyDescent="0.25">
      <c r="A59" s="52" t="s">
        <v>76</v>
      </c>
      <c r="B59" s="554" t="s">
        <v>122</v>
      </c>
      <c r="C59" s="554"/>
      <c r="D59" s="554"/>
      <c r="E59" s="554"/>
      <c r="F59" s="554"/>
      <c r="G59" s="554"/>
      <c r="H59" s="423" t="s">
        <v>62</v>
      </c>
      <c r="I59" s="423" t="s">
        <v>16</v>
      </c>
    </row>
    <row r="60" spans="1:9" ht="13" x14ac:dyDescent="0.25">
      <c r="A60" s="50" t="s">
        <v>15</v>
      </c>
      <c r="B60" s="553" t="s">
        <v>121</v>
      </c>
      <c r="C60" s="553"/>
      <c r="D60" s="553"/>
      <c r="E60" s="553"/>
      <c r="F60" s="553"/>
      <c r="G60" s="553"/>
      <c r="H60" s="32">
        <v>0.2</v>
      </c>
      <c r="I60" s="49">
        <f>I32*20%</f>
        <v>158.91800000000001</v>
      </c>
    </row>
    <row r="61" spans="1:9" ht="13" x14ac:dyDescent="0.25">
      <c r="A61" s="50" t="s">
        <v>13</v>
      </c>
      <c r="B61" s="553" t="s">
        <v>120</v>
      </c>
      <c r="C61" s="553"/>
      <c r="D61" s="553"/>
      <c r="E61" s="553"/>
      <c r="F61" s="553"/>
      <c r="G61" s="553"/>
      <c r="H61" s="32">
        <v>1.4999999999999999E-2</v>
      </c>
      <c r="I61" s="49">
        <f>I32*1.5%</f>
        <v>11.918849999999999</v>
      </c>
    </row>
    <row r="62" spans="1:9" ht="13" x14ac:dyDescent="0.25">
      <c r="A62" s="50" t="s">
        <v>12</v>
      </c>
      <c r="B62" s="553" t="s">
        <v>119</v>
      </c>
      <c r="C62" s="553"/>
      <c r="D62" s="553"/>
      <c r="E62" s="553"/>
      <c r="F62" s="553"/>
      <c r="G62" s="553"/>
      <c r="H62" s="32">
        <v>0.01</v>
      </c>
      <c r="I62" s="49">
        <f>I32*1%</f>
        <v>7.9458999999999991</v>
      </c>
    </row>
    <row r="63" spans="1:9" ht="13" x14ac:dyDescent="0.25">
      <c r="A63" s="50" t="s">
        <v>35</v>
      </c>
      <c r="B63" s="553" t="s">
        <v>118</v>
      </c>
      <c r="C63" s="553"/>
      <c r="D63" s="553"/>
      <c r="E63" s="553"/>
      <c r="F63" s="553"/>
      <c r="G63" s="553"/>
      <c r="H63" s="32">
        <v>2E-3</v>
      </c>
      <c r="I63" s="49">
        <f>I32*0.2%</f>
        <v>1.5891799999999998</v>
      </c>
    </row>
    <row r="64" spans="1:9" ht="13" x14ac:dyDescent="0.25">
      <c r="A64" s="50" t="s">
        <v>32</v>
      </c>
      <c r="B64" s="553" t="s">
        <v>117</v>
      </c>
      <c r="C64" s="553"/>
      <c r="D64" s="553"/>
      <c r="E64" s="553"/>
      <c r="F64" s="553"/>
      <c r="G64" s="553"/>
      <c r="H64" s="32">
        <v>2.5000000000000001E-2</v>
      </c>
      <c r="I64" s="49">
        <f>I32*2.5%</f>
        <v>19.864750000000001</v>
      </c>
    </row>
    <row r="65" spans="1:9" ht="13" x14ac:dyDescent="0.25">
      <c r="A65" s="50" t="s">
        <v>81</v>
      </c>
      <c r="B65" s="553" t="s">
        <v>116</v>
      </c>
      <c r="C65" s="553"/>
      <c r="D65" s="553"/>
      <c r="E65" s="553"/>
      <c r="F65" s="553"/>
      <c r="G65" s="553"/>
      <c r="H65" s="32">
        <v>0.08</v>
      </c>
      <c r="I65" s="49">
        <f>I32*8%</f>
        <v>63.567199999999993</v>
      </c>
    </row>
    <row r="66" spans="1:9" ht="13" x14ac:dyDescent="0.25">
      <c r="A66" s="50" t="s">
        <v>79</v>
      </c>
      <c r="B66" s="553" t="s">
        <v>115</v>
      </c>
      <c r="C66" s="553"/>
      <c r="D66" s="553"/>
      <c r="E66" s="553"/>
      <c r="F66" s="553"/>
      <c r="G66" s="553"/>
      <c r="H66" s="32">
        <v>0.03</v>
      </c>
      <c r="I66" s="49">
        <f>I32*3%</f>
        <v>23.837699999999998</v>
      </c>
    </row>
    <row r="67" spans="1:9" ht="13" x14ac:dyDescent="0.25">
      <c r="A67" s="50" t="s">
        <v>114</v>
      </c>
      <c r="B67" s="553" t="s">
        <v>113</v>
      </c>
      <c r="C67" s="553"/>
      <c r="D67" s="553"/>
      <c r="E67" s="553"/>
      <c r="F67" s="553"/>
      <c r="G67" s="553"/>
      <c r="H67" s="32">
        <v>6.0000000000000001E-3</v>
      </c>
      <c r="I67" s="49">
        <f>I32*0.6%</f>
        <v>4.7675399999999994</v>
      </c>
    </row>
    <row r="68" spans="1:9" ht="13" x14ac:dyDescent="0.25">
      <c r="A68" s="578" t="s">
        <v>47</v>
      </c>
      <c r="B68" s="578"/>
      <c r="C68" s="578"/>
      <c r="D68" s="578"/>
      <c r="E68" s="578"/>
      <c r="F68" s="578"/>
      <c r="G68" s="578"/>
      <c r="H68" s="32">
        <f>SUM(H60:H67)</f>
        <v>0.3680000000000001</v>
      </c>
      <c r="I68" s="25">
        <f>SUM(I60:I67)</f>
        <v>292.40911999999997</v>
      </c>
    </row>
    <row r="69" spans="1:9" ht="13" x14ac:dyDescent="0.25">
      <c r="A69" s="425"/>
      <c r="B69" s="47"/>
      <c r="C69" s="47"/>
      <c r="D69" s="47"/>
      <c r="E69" s="47"/>
      <c r="F69" s="47"/>
      <c r="G69" s="47"/>
      <c r="H69" s="46"/>
      <c r="I69" s="45"/>
    </row>
    <row r="70" spans="1:9" ht="13" x14ac:dyDescent="0.25">
      <c r="A70" s="553" t="s">
        <v>112</v>
      </c>
      <c r="B70" s="553"/>
      <c r="C70" s="553"/>
      <c r="D70" s="553"/>
      <c r="E70" s="553"/>
      <c r="F70" s="553"/>
      <c r="G70" s="553"/>
      <c r="H70" s="553"/>
      <c r="I70" s="553"/>
    </row>
    <row r="71" spans="1:9" ht="13" x14ac:dyDescent="0.25">
      <c r="A71" s="560"/>
      <c r="B71" s="560"/>
      <c r="C71" s="560"/>
      <c r="D71" s="560"/>
      <c r="E71" s="560"/>
      <c r="F71" s="560"/>
      <c r="G71" s="560"/>
      <c r="H71" s="560"/>
      <c r="I71" s="560"/>
    </row>
    <row r="72" spans="1:9" ht="14" x14ac:dyDescent="0.25">
      <c r="A72" s="554" t="s">
        <v>111</v>
      </c>
      <c r="B72" s="554"/>
      <c r="C72" s="554"/>
      <c r="D72" s="554"/>
      <c r="E72" s="554"/>
      <c r="F72" s="554"/>
      <c r="G72" s="554"/>
      <c r="H72" s="554"/>
      <c r="I72" s="554"/>
    </row>
    <row r="73" spans="1:9" ht="14" x14ac:dyDescent="0.25">
      <c r="A73" s="422" t="s">
        <v>74</v>
      </c>
      <c r="B73" s="554" t="s">
        <v>110</v>
      </c>
      <c r="C73" s="554"/>
      <c r="D73" s="554"/>
      <c r="E73" s="554"/>
      <c r="F73" s="554"/>
      <c r="G73" s="554"/>
      <c r="H73" s="554"/>
      <c r="I73" s="422" t="s">
        <v>16</v>
      </c>
    </row>
    <row r="74" spans="1:9" ht="13" x14ac:dyDescent="0.25">
      <c r="A74" s="415" t="s">
        <v>15</v>
      </c>
      <c r="B74" s="553" t="s">
        <v>109</v>
      </c>
      <c r="C74" s="553"/>
      <c r="D74" s="553"/>
      <c r="E74" s="553"/>
      <c r="F74" s="553"/>
      <c r="G74" s="553"/>
      <c r="H74" s="553"/>
      <c r="I74" s="25">
        <f>I32*8.33%</f>
        <v>66.189346999999998</v>
      </c>
    </row>
    <row r="75" spans="1:9" ht="13" x14ac:dyDescent="0.25">
      <c r="A75" s="415" t="s">
        <v>13</v>
      </c>
      <c r="B75" s="553" t="s">
        <v>108</v>
      </c>
      <c r="C75" s="553"/>
      <c r="D75" s="553"/>
      <c r="E75" s="553"/>
      <c r="F75" s="553"/>
      <c r="G75" s="553"/>
      <c r="H75" s="553"/>
      <c r="I75" s="44">
        <f>I32*2.78%</f>
        <v>22.089601999999996</v>
      </c>
    </row>
    <row r="76" spans="1:9" ht="13" x14ac:dyDescent="0.25">
      <c r="A76" s="578" t="s">
        <v>80</v>
      </c>
      <c r="B76" s="578"/>
      <c r="C76" s="578"/>
      <c r="D76" s="578"/>
      <c r="E76" s="578"/>
      <c r="F76" s="578"/>
      <c r="G76" s="578"/>
      <c r="H76" s="578"/>
      <c r="I76" s="44">
        <f>SUM(I74:I75)</f>
        <v>88.278948999999997</v>
      </c>
    </row>
    <row r="77" spans="1:9" ht="13" x14ac:dyDescent="0.25">
      <c r="A77" s="415" t="s">
        <v>12</v>
      </c>
      <c r="B77" s="553" t="s">
        <v>107</v>
      </c>
      <c r="C77" s="553"/>
      <c r="D77" s="553"/>
      <c r="E77" s="553"/>
      <c r="F77" s="553"/>
      <c r="G77" s="553"/>
      <c r="H77" s="553"/>
      <c r="I77" s="421">
        <f>ROUND(H68*I76,2)</f>
        <v>32.49</v>
      </c>
    </row>
    <row r="78" spans="1:9" ht="13" x14ac:dyDescent="0.25">
      <c r="A78" s="578" t="s">
        <v>47</v>
      </c>
      <c r="B78" s="578"/>
      <c r="C78" s="578"/>
      <c r="D78" s="578"/>
      <c r="E78" s="578"/>
      <c r="F78" s="578"/>
      <c r="G78" s="578"/>
      <c r="H78" s="578"/>
      <c r="I78" s="44">
        <f>SUM(I76:I77)</f>
        <v>120.76894899999999</v>
      </c>
    </row>
    <row r="79" spans="1:9" ht="13" x14ac:dyDescent="0.25">
      <c r="A79" s="580"/>
      <c r="B79" s="580"/>
      <c r="C79" s="580"/>
      <c r="D79" s="580"/>
      <c r="E79" s="580"/>
      <c r="F79" s="580"/>
      <c r="G79" s="580"/>
      <c r="H79" s="580"/>
      <c r="I79" s="580"/>
    </row>
    <row r="80" spans="1:9" ht="14" x14ac:dyDescent="0.25">
      <c r="A80" s="554" t="s">
        <v>106</v>
      </c>
      <c r="B80" s="554"/>
      <c r="C80" s="554"/>
      <c r="D80" s="554"/>
      <c r="E80" s="554"/>
      <c r="F80" s="554"/>
      <c r="G80" s="554"/>
      <c r="H80" s="554"/>
      <c r="I80" s="554"/>
    </row>
    <row r="81" spans="1:9" ht="14" x14ac:dyDescent="0.25">
      <c r="A81" s="422" t="s">
        <v>72</v>
      </c>
      <c r="B81" s="581" t="s">
        <v>105</v>
      </c>
      <c r="C81" s="581"/>
      <c r="D81" s="581"/>
      <c r="E81" s="581"/>
      <c r="F81" s="581"/>
      <c r="G81" s="581"/>
      <c r="H81" s="581"/>
      <c r="I81" s="422" t="s">
        <v>16</v>
      </c>
    </row>
    <row r="82" spans="1:9" ht="13" x14ac:dyDescent="0.25">
      <c r="A82" s="415" t="s">
        <v>15</v>
      </c>
      <c r="B82" s="553" t="s">
        <v>105</v>
      </c>
      <c r="C82" s="553"/>
      <c r="D82" s="553"/>
      <c r="E82" s="553"/>
      <c r="F82" s="553"/>
      <c r="G82" s="553"/>
      <c r="H82" s="553"/>
      <c r="I82" s="71">
        <f xml:space="preserve"> I32*0.07%</f>
        <v>0.55621300000000007</v>
      </c>
    </row>
    <row r="83" spans="1:9" ht="13" x14ac:dyDescent="0.25">
      <c r="A83" s="415" t="s">
        <v>13</v>
      </c>
      <c r="B83" s="553" t="s">
        <v>103</v>
      </c>
      <c r="C83" s="553"/>
      <c r="D83" s="553"/>
      <c r="E83" s="553"/>
      <c r="F83" s="553"/>
      <c r="G83" s="553"/>
      <c r="H83" s="553"/>
      <c r="I83" s="25">
        <f>ROUND(H68*I82,2)</f>
        <v>0.2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25">
        <f>SUM(I82:I83)</f>
        <v>0.75621300000000002</v>
      </c>
    </row>
    <row r="85" spans="1:9" ht="14" x14ac:dyDescent="0.25">
      <c r="A85" s="581" t="s">
        <v>102</v>
      </c>
      <c r="B85" s="581"/>
      <c r="C85" s="581"/>
      <c r="D85" s="581"/>
      <c r="E85" s="581"/>
      <c r="F85" s="581"/>
      <c r="G85" s="581"/>
      <c r="H85" s="581"/>
      <c r="I85" s="581"/>
    </row>
    <row r="86" spans="1:9" ht="14" x14ac:dyDescent="0.25">
      <c r="A86" s="422" t="s">
        <v>70</v>
      </c>
      <c r="B86" s="581" t="s">
        <v>101</v>
      </c>
      <c r="C86" s="581"/>
      <c r="D86" s="581"/>
      <c r="E86" s="581"/>
      <c r="F86" s="581"/>
      <c r="G86" s="581"/>
      <c r="H86" s="581"/>
      <c r="I86" s="422" t="s">
        <v>16</v>
      </c>
    </row>
    <row r="87" spans="1:9" ht="13" x14ac:dyDescent="0.25">
      <c r="A87" s="415" t="s">
        <v>15</v>
      </c>
      <c r="B87" s="577" t="s">
        <v>100</v>
      </c>
      <c r="C87" s="577"/>
      <c r="D87" s="577"/>
      <c r="E87" s="577"/>
      <c r="F87" s="577"/>
      <c r="G87" s="577"/>
      <c r="H87" s="577"/>
      <c r="I87" s="72">
        <f>I32*0.42%</f>
        <v>3.3372779999999995</v>
      </c>
    </row>
    <row r="88" spans="1:9" ht="13" x14ac:dyDescent="0.25">
      <c r="A88" s="415" t="s">
        <v>13</v>
      </c>
      <c r="B88" s="577" t="s">
        <v>99</v>
      </c>
      <c r="C88" s="577"/>
      <c r="D88" s="577"/>
      <c r="E88" s="577"/>
      <c r="F88" s="577"/>
      <c r="G88" s="577"/>
      <c r="H88" s="577"/>
      <c r="I88" s="25">
        <f>I32*0.03%</f>
        <v>0.23837699999999995</v>
      </c>
    </row>
    <row r="89" spans="1:9" ht="13" x14ac:dyDescent="0.25">
      <c r="A89" s="415" t="s">
        <v>98</v>
      </c>
      <c r="B89" s="577" t="s">
        <v>97</v>
      </c>
      <c r="C89" s="577"/>
      <c r="D89" s="577"/>
      <c r="E89" s="577"/>
      <c r="F89" s="577"/>
      <c r="G89" s="577"/>
      <c r="H89" s="577"/>
      <c r="I89" s="25">
        <f>ROUND((0.08*0.4*0.05)*I32,2)</f>
        <v>1.27</v>
      </c>
    </row>
    <row r="90" spans="1:9" ht="13" x14ac:dyDescent="0.25">
      <c r="A90" s="415" t="s">
        <v>96</v>
      </c>
      <c r="B90" s="553" t="s">
        <v>95</v>
      </c>
      <c r="C90" s="553"/>
      <c r="D90" s="553"/>
      <c r="E90" s="553"/>
      <c r="F90" s="553"/>
      <c r="G90" s="553"/>
      <c r="H90" s="553"/>
      <c r="I90" s="71">
        <f>ROUND((1*0.08*0.1*0.05)*I32,2)</f>
        <v>0.32</v>
      </c>
    </row>
    <row r="91" spans="1:9" ht="13" x14ac:dyDescent="0.25">
      <c r="A91" s="415" t="s">
        <v>35</v>
      </c>
      <c r="B91" s="553" t="s">
        <v>190</v>
      </c>
      <c r="C91" s="553"/>
      <c r="D91" s="553"/>
      <c r="E91" s="553"/>
      <c r="F91" s="553"/>
      <c r="G91" s="553"/>
      <c r="H91" s="553"/>
      <c r="I91" s="25">
        <f xml:space="preserve"> I32*1.94%</f>
        <v>15.415045999999998</v>
      </c>
    </row>
    <row r="92" spans="1:9" ht="13" x14ac:dyDescent="0.25">
      <c r="A92" s="415" t="s">
        <v>32</v>
      </c>
      <c r="B92" s="577" t="s">
        <v>93</v>
      </c>
      <c r="C92" s="577"/>
      <c r="D92" s="577"/>
      <c r="E92" s="577"/>
      <c r="F92" s="577"/>
      <c r="G92" s="577"/>
      <c r="H92" s="577"/>
      <c r="I92" s="25">
        <f>I91*36.8%</f>
        <v>5.6727369279999991</v>
      </c>
    </row>
    <row r="93" spans="1:9" ht="13" x14ac:dyDescent="0.25">
      <c r="A93" s="415" t="s">
        <v>92</v>
      </c>
      <c r="B93" s="577" t="s">
        <v>91</v>
      </c>
      <c r="C93" s="577"/>
      <c r="D93" s="577"/>
      <c r="E93" s="577"/>
      <c r="F93" s="577"/>
      <c r="G93" s="577"/>
      <c r="H93" s="577"/>
      <c r="I93" s="25">
        <f>ROUND(1*0.08*0.4*I32,2)</f>
        <v>25.43</v>
      </c>
    </row>
    <row r="94" spans="1:9" ht="13" x14ac:dyDescent="0.25">
      <c r="A94" s="415" t="s">
        <v>90</v>
      </c>
      <c r="B94" s="553" t="s">
        <v>89</v>
      </c>
      <c r="C94" s="553"/>
      <c r="D94" s="553"/>
      <c r="E94" s="553"/>
      <c r="F94" s="553"/>
      <c r="G94" s="553"/>
      <c r="H94" s="553"/>
      <c r="I94" s="25">
        <f>ROUND(1*0.08*0.1*I32,2)</f>
        <v>6.36</v>
      </c>
    </row>
    <row r="95" spans="1:9" ht="13" x14ac:dyDescent="0.25">
      <c r="A95" s="578" t="s">
        <v>47</v>
      </c>
      <c r="B95" s="578"/>
      <c r="C95" s="578"/>
      <c r="D95" s="578"/>
      <c r="E95" s="578"/>
      <c r="F95" s="578"/>
      <c r="G95" s="578"/>
      <c r="H95" s="578"/>
      <c r="I95" s="25">
        <f>SUM(I87:I94)</f>
        <v>58.043437927999996</v>
      </c>
    </row>
    <row r="96" spans="1:9" ht="14" x14ac:dyDescent="0.25">
      <c r="A96" s="554" t="s">
        <v>88</v>
      </c>
      <c r="B96" s="554"/>
      <c r="C96" s="554"/>
      <c r="D96" s="554"/>
      <c r="E96" s="554"/>
      <c r="F96" s="554"/>
      <c r="G96" s="554"/>
      <c r="H96" s="554"/>
      <c r="I96" s="554"/>
    </row>
    <row r="97" spans="1:9" ht="14" x14ac:dyDescent="0.3">
      <c r="A97" s="41" t="s">
        <v>68</v>
      </c>
      <c r="B97" s="581" t="s">
        <v>87</v>
      </c>
      <c r="C97" s="581"/>
      <c r="D97" s="581"/>
      <c r="E97" s="581"/>
      <c r="F97" s="581"/>
      <c r="G97" s="581"/>
      <c r="H97" s="581"/>
      <c r="I97" s="41" t="s">
        <v>16</v>
      </c>
    </row>
    <row r="98" spans="1:9" ht="13" x14ac:dyDescent="0.3">
      <c r="A98" s="413" t="s">
        <v>15</v>
      </c>
      <c r="B98" s="577" t="s">
        <v>86</v>
      </c>
      <c r="C98" s="577"/>
      <c r="D98" s="577"/>
      <c r="E98" s="577"/>
      <c r="F98" s="577"/>
      <c r="G98" s="577"/>
      <c r="H98" s="577"/>
      <c r="I98" s="25">
        <f>I32*8.33%</f>
        <v>66.189346999999998</v>
      </c>
    </row>
    <row r="99" spans="1:9" ht="13" x14ac:dyDescent="0.3">
      <c r="A99" s="413" t="s">
        <v>13</v>
      </c>
      <c r="B99" s="577" t="s">
        <v>191</v>
      </c>
      <c r="C99" s="577"/>
      <c r="D99" s="577"/>
      <c r="E99" s="577"/>
      <c r="F99" s="577"/>
      <c r="G99" s="577"/>
      <c r="H99" s="577"/>
      <c r="I99" s="40">
        <f>I32*1%</f>
        <v>7.9458999999999991</v>
      </c>
    </row>
    <row r="100" spans="1:9" ht="13" x14ac:dyDescent="0.3">
      <c r="A100" s="413" t="s">
        <v>12</v>
      </c>
      <c r="B100" s="577" t="s">
        <v>180</v>
      </c>
      <c r="C100" s="577"/>
      <c r="D100" s="577"/>
      <c r="E100" s="577"/>
      <c r="F100" s="577"/>
      <c r="G100" s="577"/>
      <c r="H100" s="577"/>
      <c r="I100" s="40">
        <f>I32*0.02%</f>
        <v>0.158918</v>
      </c>
    </row>
    <row r="101" spans="1:9" ht="13" x14ac:dyDescent="0.3">
      <c r="A101" s="413" t="s">
        <v>35</v>
      </c>
      <c r="B101" s="577" t="s">
        <v>192</v>
      </c>
      <c r="C101" s="577"/>
      <c r="D101" s="577"/>
      <c r="E101" s="577"/>
      <c r="F101" s="577"/>
      <c r="G101" s="577"/>
      <c r="H101" s="577"/>
      <c r="I101" s="40">
        <f>I32*0.05%</f>
        <v>0.39729499999999995</v>
      </c>
    </row>
    <row r="102" spans="1:9" ht="13" x14ac:dyDescent="0.3">
      <c r="A102" s="413" t="s">
        <v>32</v>
      </c>
      <c r="B102" s="577" t="s">
        <v>193</v>
      </c>
      <c r="C102" s="577"/>
      <c r="D102" s="577"/>
      <c r="E102" s="577"/>
      <c r="F102" s="577"/>
      <c r="G102" s="577"/>
      <c r="H102" s="577"/>
      <c r="I102" s="37">
        <f>I32*0.28%</f>
        <v>2.2248520000000003</v>
      </c>
    </row>
    <row r="103" spans="1:9" ht="13" x14ac:dyDescent="0.3">
      <c r="A103" s="413" t="s">
        <v>81</v>
      </c>
      <c r="B103" s="577" t="s">
        <v>65</v>
      </c>
      <c r="C103" s="577"/>
      <c r="D103" s="577"/>
      <c r="E103" s="577"/>
      <c r="F103" s="577"/>
      <c r="G103" s="577"/>
      <c r="H103" s="577"/>
      <c r="I103" s="37"/>
    </row>
    <row r="104" spans="1:9" ht="13" x14ac:dyDescent="0.3">
      <c r="A104" s="578" t="s">
        <v>80</v>
      </c>
      <c r="B104" s="578"/>
      <c r="C104" s="578"/>
      <c r="D104" s="578"/>
      <c r="E104" s="578"/>
      <c r="F104" s="578"/>
      <c r="G104" s="578"/>
      <c r="H104" s="578"/>
      <c r="I104" s="37">
        <f>SUM(I98:I103)</f>
        <v>76.916311999999991</v>
      </c>
    </row>
    <row r="105" spans="1:9" ht="13" x14ac:dyDescent="0.3">
      <c r="A105" s="416" t="s">
        <v>79</v>
      </c>
      <c r="B105" s="577" t="s">
        <v>78</v>
      </c>
      <c r="C105" s="577"/>
      <c r="D105" s="577"/>
      <c r="E105" s="577"/>
      <c r="F105" s="577"/>
      <c r="G105" s="577"/>
      <c r="H105" s="577"/>
      <c r="I105" s="37">
        <f>ROUND(H68*I104,2)</f>
        <v>28.31</v>
      </c>
    </row>
    <row r="106" spans="1:9" ht="13" x14ac:dyDescent="0.25">
      <c r="A106" s="578" t="s">
        <v>47</v>
      </c>
      <c r="B106" s="578"/>
      <c r="C106" s="578"/>
      <c r="D106" s="578"/>
      <c r="E106" s="578"/>
      <c r="F106" s="578"/>
      <c r="G106" s="578"/>
      <c r="H106" s="578"/>
      <c r="I106" s="25">
        <f>SUM(I104:I105)</f>
        <v>105.22631199999999</v>
      </c>
    </row>
    <row r="107" spans="1:9" ht="14" x14ac:dyDescent="0.25">
      <c r="A107" s="581" t="s">
        <v>77</v>
      </c>
      <c r="B107" s="581"/>
      <c r="C107" s="581"/>
      <c r="D107" s="581"/>
      <c r="E107" s="581"/>
      <c r="F107" s="581"/>
      <c r="G107" s="581"/>
      <c r="H107" s="581"/>
      <c r="I107" s="581"/>
    </row>
    <row r="108" spans="1:9" ht="14" x14ac:dyDescent="0.25">
      <c r="A108" s="422">
        <v>4</v>
      </c>
      <c r="B108" s="554" t="s">
        <v>34</v>
      </c>
      <c r="C108" s="554"/>
      <c r="D108" s="554"/>
      <c r="E108" s="554"/>
      <c r="F108" s="554"/>
      <c r="G108" s="554"/>
      <c r="H108" s="554"/>
      <c r="I108" s="422" t="s">
        <v>16</v>
      </c>
    </row>
    <row r="109" spans="1:9" ht="13" x14ac:dyDescent="0.25">
      <c r="A109" s="415" t="s">
        <v>76</v>
      </c>
      <c r="B109" s="553" t="s">
        <v>75</v>
      </c>
      <c r="C109" s="553"/>
      <c r="D109" s="553"/>
      <c r="E109" s="553"/>
      <c r="F109" s="553"/>
      <c r="G109" s="553"/>
      <c r="H109" s="553"/>
      <c r="I109" s="25">
        <f>I68</f>
        <v>292.40911999999997</v>
      </c>
    </row>
    <row r="110" spans="1:9" ht="13" x14ac:dyDescent="0.25">
      <c r="A110" s="415" t="s">
        <v>74</v>
      </c>
      <c r="B110" s="553" t="s">
        <v>73</v>
      </c>
      <c r="C110" s="553"/>
      <c r="D110" s="553"/>
      <c r="E110" s="553"/>
      <c r="F110" s="553"/>
      <c r="G110" s="553"/>
      <c r="H110" s="553"/>
      <c r="I110" s="25">
        <f>I78</f>
        <v>120.76894899999999</v>
      </c>
    </row>
    <row r="111" spans="1:9" ht="13" x14ac:dyDescent="0.25">
      <c r="A111" s="415" t="s">
        <v>72</v>
      </c>
      <c r="B111" s="553" t="s">
        <v>71</v>
      </c>
      <c r="C111" s="553"/>
      <c r="D111" s="553"/>
      <c r="E111" s="553"/>
      <c r="F111" s="553"/>
      <c r="G111" s="553"/>
      <c r="H111" s="553"/>
      <c r="I111" s="25">
        <f>I84</f>
        <v>0.75621300000000002</v>
      </c>
    </row>
    <row r="112" spans="1:9" ht="13" x14ac:dyDescent="0.25">
      <c r="A112" s="415" t="s">
        <v>70</v>
      </c>
      <c r="B112" s="553" t="s">
        <v>69</v>
      </c>
      <c r="C112" s="553"/>
      <c r="D112" s="553"/>
      <c r="E112" s="553"/>
      <c r="F112" s="553"/>
      <c r="G112" s="553"/>
      <c r="H112" s="553"/>
      <c r="I112" s="25">
        <f>I95</f>
        <v>58.043437927999996</v>
      </c>
    </row>
    <row r="113" spans="1:9" ht="13" x14ac:dyDescent="0.25">
      <c r="A113" s="415" t="s">
        <v>68</v>
      </c>
      <c r="B113" s="553" t="s">
        <v>67</v>
      </c>
      <c r="C113" s="553"/>
      <c r="D113" s="553"/>
      <c r="E113" s="553"/>
      <c r="F113" s="553"/>
      <c r="G113" s="553"/>
      <c r="H113" s="553"/>
      <c r="I113" s="25">
        <f>I106</f>
        <v>105.22631199999999</v>
      </c>
    </row>
    <row r="114" spans="1:9" ht="13" x14ac:dyDescent="0.25">
      <c r="A114" s="415" t="s">
        <v>66</v>
      </c>
      <c r="B114" s="553" t="s">
        <v>65</v>
      </c>
      <c r="C114" s="553"/>
      <c r="D114" s="553"/>
      <c r="E114" s="553"/>
      <c r="F114" s="553"/>
      <c r="G114" s="553"/>
      <c r="H114" s="553"/>
      <c r="I114" s="25"/>
    </row>
    <row r="115" spans="1:9" ht="13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SUM(I109:I114)</f>
        <v>577.20403192799995</v>
      </c>
    </row>
    <row r="116" spans="1:9" ht="13" x14ac:dyDescent="0.25">
      <c r="A116" s="560" t="s">
        <v>64</v>
      </c>
      <c r="B116" s="560"/>
      <c r="C116" s="560"/>
      <c r="D116" s="560"/>
      <c r="E116" s="560"/>
      <c r="F116" s="560"/>
      <c r="G116" s="560"/>
      <c r="H116" s="560"/>
      <c r="I116" s="560"/>
    </row>
    <row r="117" spans="1:9" ht="14" x14ac:dyDescent="0.25">
      <c r="A117" s="422">
        <v>5</v>
      </c>
      <c r="B117" s="581" t="s">
        <v>63</v>
      </c>
      <c r="C117" s="581"/>
      <c r="D117" s="581"/>
      <c r="E117" s="581"/>
      <c r="F117" s="581"/>
      <c r="G117" s="581"/>
      <c r="H117" s="422" t="s">
        <v>62</v>
      </c>
      <c r="I117" s="34" t="s">
        <v>16</v>
      </c>
    </row>
    <row r="118" spans="1:9" ht="13" x14ac:dyDescent="0.25">
      <c r="A118" s="624" t="s">
        <v>61</v>
      </c>
      <c r="B118" s="624"/>
      <c r="C118" s="624"/>
      <c r="D118" s="624"/>
      <c r="E118" s="624"/>
      <c r="F118" s="624"/>
      <c r="G118" s="624"/>
      <c r="H118" s="33" t="s">
        <v>49</v>
      </c>
      <c r="I118" s="23">
        <f>SUM(I32+I44+I54+I115)</f>
        <v>1663.664031928</v>
      </c>
    </row>
    <row r="119" spans="1:9" ht="13" x14ac:dyDescent="0.25">
      <c r="A119" s="415" t="s">
        <v>15</v>
      </c>
      <c r="B119" s="574" t="s">
        <v>60</v>
      </c>
      <c r="C119" s="622"/>
      <c r="D119" s="622"/>
      <c r="E119" s="622"/>
      <c r="F119" s="622"/>
      <c r="G119" s="623"/>
      <c r="H119" s="32">
        <v>0.02</v>
      </c>
      <c r="I119" s="25">
        <f>I118*H119</f>
        <v>33.273280638560003</v>
      </c>
    </row>
    <row r="120" spans="1:9" ht="13" x14ac:dyDescent="0.25">
      <c r="A120" s="624" t="s">
        <v>59</v>
      </c>
      <c r="B120" s="624"/>
      <c r="C120" s="624"/>
      <c r="D120" s="624"/>
      <c r="E120" s="624"/>
      <c r="F120" s="624"/>
      <c r="G120" s="624"/>
      <c r="H120" s="31" t="s">
        <v>49</v>
      </c>
      <c r="I120" s="23">
        <f>SUM(I32+I44+I54+I115+I119)</f>
        <v>1696.93731256656</v>
      </c>
    </row>
    <row r="121" spans="1:9" ht="13" x14ac:dyDescent="0.25">
      <c r="A121" s="415" t="s">
        <v>13</v>
      </c>
      <c r="B121" s="574" t="s">
        <v>58</v>
      </c>
      <c r="C121" s="622"/>
      <c r="D121" s="622"/>
      <c r="E121" s="622"/>
      <c r="F121" s="622"/>
      <c r="G121" s="623"/>
      <c r="H121" s="328">
        <v>6.6699999999999997E-3</v>
      </c>
      <c r="I121" s="25">
        <f>I120*H121</f>
        <v>11.318571874818954</v>
      </c>
    </row>
    <row r="122" spans="1:9" ht="13" x14ac:dyDescent="0.25">
      <c r="A122" s="624" t="s">
        <v>57</v>
      </c>
      <c r="B122" s="624"/>
      <c r="C122" s="624"/>
      <c r="D122" s="624"/>
      <c r="E122" s="624"/>
      <c r="F122" s="624"/>
      <c r="G122" s="624"/>
      <c r="H122" s="31">
        <f>-H1268</f>
        <v>0</v>
      </c>
      <c r="I122" s="23">
        <f>SUM(I32+I44+I54+I115+I119+I121)</f>
        <v>1708.2558844413788</v>
      </c>
    </row>
    <row r="123" spans="1:9" ht="13" x14ac:dyDescent="0.25">
      <c r="A123" s="415" t="s">
        <v>12</v>
      </c>
      <c r="B123" s="577" t="s">
        <v>56</v>
      </c>
      <c r="C123" s="577"/>
      <c r="D123" s="577"/>
      <c r="E123" s="577"/>
      <c r="F123" s="577"/>
      <c r="G123" s="577"/>
      <c r="H123" s="30" t="s">
        <v>49</v>
      </c>
      <c r="I123" s="28"/>
    </row>
    <row r="124" spans="1:9" ht="13" x14ac:dyDescent="0.25">
      <c r="A124" s="415"/>
      <c r="B124" s="577" t="s">
        <v>55</v>
      </c>
      <c r="C124" s="577"/>
      <c r="D124" s="577"/>
      <c r="E124" s="577"/>
      <c r="F124" s="577"/>
      <c r="G124" s="577"/>
      <c r="H124" s="30" t="s">
        <v>49</v>
      </c>
      <c r="I124" s="28" t="s">
        <v>49</v>
      </c>
    </row>
    <row r="125" spans="1:9" ht="13" x14ac:dyDescent="0.25">
      <c r="A125" s="415"/>
      <c r="B125" s="625" t="s">
        <v>263</v>
      </c>
      <c r="C125" s="583"/>
      <c r="D125" s="583"/>
      <c r="E125" s="583"/>
      <c r="F125" s="583"/>
      <c r="G125" s="583"/>
      <c r="H125" s="26">
        <v>0.03</v>
      </c>
      <c r="I125" s="25">
        <f>I148*H125</f>
        <v>56.1</v>
      </c>
    </row>
    <row r="126" spans="1:9" ht="13" x14ac:dyDescent="0.25">
      <c r="A126" s="415"/>
      <c r="B126" s="625" t="s">
        <v>264</v>
      </c>
      <c r="C126" s="583"/>
      <c r="D126" s="583"/>
      <c r="E126" s="583"/>
      <c r="F126" s="583"/>
      <c r="G126" s="583"/>
      <c r="H126" s="26">
        <v>6.4999999999999997E-3</v>
      </c>
      <c r="I126" s="25">
        <f>I148*H126</f>
        <v>12.154999999999999</v>
      </c>
    </row>
    <row r="127" spans="1:9" ht="13" x14ac:dyDescent="0.25">
      <c r="A127" s="415"/>
      <c r="B127" s="582" t="s">
        <v>265</v>
      </c>
      <c r="C127" s="582"/>
      <c r="D127" s="582"/>
      <c r="E127" s="582"/>
      <c r="F127" s="582"/>
      <c r="G127" s="582"/>
      <c r="H127" s="29"/>
      <c r="I127" s="28">
        <f>I148*H127</f>
        <v>0</v>
      </c>
    </row>
    <row r="128" spans="1:9" ht="13" x14ac:dyDescent="0.25">
      <c r="A128" s="415"/>
      <c r="B128" s="584" t="s">
        <v>51</v>
      </c>
      <c r="C128" s="584"/>
      <c r="D128" s="584"/>
      <c r="E128" s="584"/>
      <c r="F128" s="584"/>
      <c r="G128" s="584"/>
      <c r="H128" s="29" t="s">
        <v>49</v>
      </c>
      <c r="I128" s="28" t="s">
        <v>49</v>
      </c>
    </row>
    <row r="129" spans="1:9" ht="13" x14ac:dyDescent="0.25">
      <c r="A129" s="415"/>
      <c r="B129" s="573" t="s">
        <v>50</v>
      </c>
      <c r="C129" s="573"/>
      <c r="D129" s="573"/>
      <c r="E129" s="573"/>
      <c r="F129" s="573"/>
      <c r="G129" s="573"/>
      <c r="H129" s="29" t="s">
        <v>49</v>
      </c>
      <c r="I129" s="28" t="s">
        <v>49</v>
      </c>
    </row>
    <row r="130" spans="1:9" ht="13" x14ac:dyDescent="0.25">
      <c r="A130" s="415"/>
      <c r="B130" s="625" t="s">
        <v>228</v>
      </c>
      <c r="C130" s="583"/>
      <c r="D130" s="583"/>
      <c r="E130" s="583"/>
      <c r="F130" s="583"/>
      <c r="G130" s="583"/>
      <c r="H130" s="26">
        <v>0.05</v>
      </c>
      <c r="I130" s="25">
        <f>I148*H130</f>
        <v>93.5</v>
      </c>
    </row>
    <row r="131" spans="1:9" ht="13" x14ac:dyDescent="0.25">
      <c r="A131" s="578" t="s">
        <v>248</v>
      </c>
      <c r="B131" s="578"/>
      <c r="C131" s="578"/>
      <c r="D131" s="578"/>
      <c r="E131" s="578"/>
      <c r="F131" s="578"/>
      <c r="G131" s="578"/>
      <c r="H131" s="578"/>
      <c r="I131" s="25">
        <f>I133+I119+I121</f>
        <v>206.34685251337896</v>
      </c>
    </row>
    <row r="132" spans="1:9" ht="13" x14ac:dyDescent="0.25">
      <c r="A132" s="578"/>
      <c r="B132" s="578"/>
      <c r="C132" s="578"/>
      <c r="D132" s="578"/>
      <c r="E132" s="578"/>
      <c r="F132" s="578"/>
      <c r="G132" s="578"/>
      <c r="H132" s="578"/>
      <c r="I132" s="578"/>
    </row>
    <row r="133" spans="1:9" ht="13" x14ac:dyDescent="0.25">
      <c r="A133" s="589" t="s">
        <v>46</v>
      </c>
      <c r="B133" s="589"/>
      <c r="C133" s="589"/>
      <c r="D133" s="589"/>
      <c r="E133" s="589"/>
      <c r="F133" s="589"/>
      <c r="G133" s="589"/>
      <c r="H133" s="24">
        <f>SUM(H125:H130)</f>
        <v>8.6499999999999994E-2</v>
      </c>
      <c r="I133" s="23">
        <f>SUM(I125:I130)</f>
        <v>161.755</v>
      </c>
    </row>
    <row r="134" spans="1:9" x14ac:dyDescent="0.25">
      <c r="A134" s="590" t="s">
        <v>45</v>
      </c>
      <c r="B134" s="590"/>
      <c r="C134" s="591" t="s">
        <v>44</v>
      </c>
      <c r="D134" s="591"/>
      <c r="E134" s="591"/>
      <c r="F134" s="591"/>
      <c r="G134" s="591"/>
      <c r="H134" s="591"/>
      <c r="I134" s="591"/>
    </row>
    <row r="135" spans="1:9" x14ac:dyDescent="0.25">
      <c r="A135" s="590"/>
      <c r="B135" s="590"/>
      <c r="C135" s="592" t="s">
        <v>43</v>
      </c>
      <c r="D135" s="592"/>
      <c r="E135" s="592"/>
      <c r="F135" s="592"/>
      <c r="G135" s="592"/>
      <c r="H135" s="592"/>
      <c r="I135" s="592"/>
    </row>
    <row r="136" spans="1:9" x14ac:dyDescent="0.25">
      <c r="A136" s="590"/>
      <c r="B136" s="590"/>
      <c r="C136" s="593" t="s">
        <v>42</v>
      </c>
      <c r="D136" s="593"/>
      <c r="E136" s="593"/>
      <c r="F136" s="593"/>
      <c r="G136" s="593"/>
      <c r="H136" s="593"/>
      <c r="I136" s="593"/>
    </row>
    <row r="137" spans="1:9" x14ac:dyDescent="0.25">
      <c r="A137" s="585"/>
      <c r="B137" s="585"/>
      <c r="C137" s="585"/>
      <c r="D137" s="585"/>
      <c r="E137" s="585"/>
      <c r="F137" s="585"/>
      <c r="G137" s="585"/>
      <c r="H137" s="585"/>
      <c r="I137" s="585"/>
    </row>
    <row r="138" spans="1:9" ht="13" x14ac:dyDescent="0.25">
      <c r="A138" s="553" t="s">
        <v>41</v>
      </c>
      <c r="B138" s="553"/>
      <c r="C138" s="553"/>
      <c r="D138" s="553"/>
      <c r="E138" s="553"/>
      <c r="F138" s="553"/>
      <c r="G138" s="553"/>
      <c r="H138" s="553"/>
      <c r="I138" s="553"/>
    </row>
    <row r="139" spans="1:9" ht="13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15.5" x14ac:dyDescent="0.25">
      <c r="A140" s="586" t="s">
        <v>40</v>
      </c>
      <c r="B140" s="586"/>
      <c r="C140" s="586"/>
      <c r="D140" s="586"/>
      <c r="E140" s="586"/>
      <c r="F140" s="586"/>
      <c r="G140" s="586"/>
      <c r="H140" s="586"/>
      <c r="I140" s="586"/>
    </row>
    <row r="141" spans="1:9" ht="14" x14ac:dyDescent="0.25">
      <c r="A141" s="587" t="s">
        <v>39</v>
      </c>
      <c r="B141" s="587"/>
      <c r="C141" s="587"/>
      <c r="D141" s="587"/>
      <c r="E141" s="587"/>
      <c r="F141" s="587"/>
      <c r="G141" s="587"/>
      <c r="H141" s="587"/>
      <c r="I141" s="414" t="s">
        <v>16</v>
      </c>
    </row>
    <row r="142" spans="1:9" ht="13" x14ac:dyDescent="0.25">
      <c r="A142" s="418" t="s">
        <v>15</v>
      </c>
      <c r="B142" s="588" t="s">
        <v>38</v>
      </c>
      <c r="C142" s="588"/>
      <c r="D142" s="588"/>
      <c r="E142" s="588"/>
      <c r="F142" s="588"/>
      <c r="G142" s="588"/>
      <c r="H142" s="588"/>
      <c r="I142" s="20">
        <f>I32</f>
        <v>794.58999999999992</v>
      </c>
    </row>
    <row r="143" spans="1:9" ht="13" x14ac:dyDescent="0.25">
      <c r="A143" s="418" t="s">
        <v>13</v>
      </c>
      <c r="B143" s="588" t="s">
        <v>37</v>
      </c>
      <c r="C143" s="588"/>
      <c r="D143" s="588"/>
      <c r="E143" s="588"/>
      <c r="F143" s="588"/>
      <c r="G143" s="588"/>
      <c r="H143" s="588"/>
      <c r="I143" s="20">
        <f>I44</f>
        <v>271.87</v>
      </c>
    </row>
    <row r="144" spans="1:9" ht="13" x14ac:dyDescent="0.25">
      <c r="A144" s="418" t="s">
        <v>12</v>
      </c>
      <c r="B144" s="588" t="s">
        <v>36</v>
      </c>
      <c r="C144" s="588"/>
      <c r="D144" s="588"/>
      <c r="E144" s="588"/>
      <c r="F144" s="588"/>
      <c r="G144" s="588"/>
      <c r="H144" s="588"/>
      <c r="I144" s="20">
        <f>I54</f>
        <v>20</v>
      </c>
    </row>
    <row r="145" spans="1:9" ht="13" x14ac:dyDescent="0.25">
      <c r="A145" s="418" t="s">
        <v>35</v>
      </c>
      <c r="B145" s="588" t="s">
        <v>34</v>
      </c>
      <c r="C145" s="588"/>
      <c r="D145" s="588"/>
      <c r="E145" s="588"/>
      <c r="F145" s="588"/>
      <c r="G145" s="588"/>
      <c r="H145" s="588"/>
      <c r="I145" s="20">
        <f>I115</f>
        <v>577.20403192799995</v>
      </c>
    </row>
    <row r="146" spans="1:9" ht="13" x14ac:dyDescent="0.25">
      <c r="A146" s="598" t="s">
        <v>33</v>
      </c>
      <c r="B146" s="598"/>
      <c r="C146" s="598"/>
      <c r="D146" s="598"/>
      <c r="E146" s="598"/>
      <c r="F146" s="598"/>
      <c r="G146" s="598"/>
      <c r="H146" s="598"/>
      <c r="I146" s="20">
        <f>SUM(I142:I145)</f>
        <v>1663.664031928</v>
      </c>
    </row>
    <row r="147" spans="1:9" ht="13" x14ac:dyDescent="0.25">
      <c r="A147" s="21" t="s">
        <v>32</v>
      </c>
      <c r="B147" s="588" t="s">
        <v>31</v>
      </c>
      <c r="C147" s="588"/>
      <c r="D147" s="588"/>
      <c r="E147" s="588"/>
      <c r="F147" s="588"/>
      <c r="G147" s="588"/>
      <c r="H147" s="588"/>
      <c r="I147" s="20">
        <f>I131</f>
        <v>206.34685251337896</v>
      </c>
    </row>
    <row r="148" spans="1:9" ht="13" x14ac:dyDescent="0.25">
      <c r="A148" s="598" t="s">
        <v>30</v>
      </c>
      <c r="B148" s="598"/>
      <c r="C148" s="598"/>
      <c r="D148" s="598"/>
      <c r="E148" s="598"/>
      <c r="F148" s="598"/>
      <c r="G148" s="598"/>
      <c r="H148" s="598"/>
      <c r="I148" s="20">
        <v>1870</v>
      </c>
    </row>
    <row r="149" spans="1:9" ht="14.5" x14ac:dyDescent="0.25">
      <c r="A149" s="594" t="s">
        <v>376</v>
      </c>
      <c r="B149" s="594"/>
      <c r="C149" s="594"/>
      <c r="D149" s="594"/>
      <c r="E149" s="594"/>
      <c r="F149" s="594"/>
      <c r="G149" s="594"/>
      <c r="H149" s="594"/>
      <c r="I149" s="594"/>
    </row>
    <row r="150" spans="1:9" ht="15.5" x14ac:dyDescent="0.25">
      <c r="A150" s="586" t="s">
        <v>28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69" x14ac:dyDescent="0.25">
      <c r="A151" s="595" t="s">
        <v>27</v>
      </c>
      <c r="B151" s="595"/>
      <c r="C151" s="580" t="s">
        <v>26</v>
      </c>
      <c r="D151" s="580"/>
      <c r="E151" s="19" t="s">
        <v>25</v>
      </c>
      <c r="F151" s="580" t="s">
        <v>24</v>
      </c>
      <c r="G151" s="580"/>
      <c r="H151" s="414" t="s">
        <v>23</v>
      </c>
      <c r="I151" s="414" t="s">
        <v>22</v>
      </c>
    </row>
    <row r="152" spans="1:9" x14ac:dyDescent="0.25">
      <c r="A152" s="621" t="s">
        <v>185</v>
      </c>
      <c r="B152" s="596"/>
      <c r="C152" s="619">
        <v>1870</v>
      </c>
      <c r="D152" s="597"/>
      <c r="E152" s="18">
        <v>1</v>
      </c>
      <c r="F152" s="619">
        <v>1870</v>
      </c>
      <c r="G152" s="597"/>
      <c r="H152" s="16">
        <v>1</v>
      </c>
      <c r="I152" s="419">
        <v>1870</v>
      </c>
    </row>
    <row r="153" spans="1:9" ht="13" x14ac:dyDescent="0.25">
      <c r="A153" s="603" t="s">
        <v>20</v>
      </c>
      <c r="B153" s="603"/>
      <c r="C153" s="603"/>
      <c r="D153" s="603"/>
      <c r="E153" s="603"/>
      <c r="F153" s="603"/>
      <c r="G153" s="603"/>
      <c r="H153" s="603"/>
      <c r="I153" s="419">
        <v>1870</v>
      </c>
    </row>
    <row r="154" spans="1:9" ht="15.5" x14ac:dyDescent="0.25">
      <c r="A154" s="586" t="s">
        <v>19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15.5" x14ac:dyDescent="0.25">
      <c r="A155" s="586" t="s">
        <v>18</v>
      </c>
      <c r="B155" s="586"/>
      <c r="C155" s="586"/>
      <c r="D155" s="586"/>
      <c r="E155" s="586"/>
      <c r="F155" s="586"/>
      <c r="G155" s="586"/>
      <c r="H155" s="586"/>
      <c r="I155" s="586"/>
    </row>
    <row r="156" spans="1:9" ht="13" x14ac:dyDescent="0.25">
      <c r="A156" s="580" t="s">
        <v>17</v>
      </c>
      <c r="B156" s="580"/>
      <c r="C156" s="580"/>
      <c r="D156" s="580"/>
      <c r="E156" s="580"/>
      <c r="F156" s="580"/>
      <c r="G156" s="580"/>
      <c r="H156" s="580"/>
      <c r="I156" s="414" t="s">
        <v>16</v>
      </c>
    </row>
    <row r="157" spans="1:9" x14ac:dyDescent="0.25">
      <c r="A157" s="417" t="s">
        <v>15</v>
      </c>
      <c r="B157" s="583" t="s">
        <v>14</v>
      </c>
      <c r="C157" s="583"/>
      <c r="D157" s="583"/>
      <c r="E157" s="583"/>
      <c r="F157" s="583"/>
      <c r="G157" s="583"/>
      <c r="H157" s="583"/>
      <c r="I157" s="16">
        <v>12</v>
      </c>
    </row>
    <row r="158" spans="1:9" x14ac:dyDescent="0.25">
      <c r="A158" s="417" t="s">
        <v>13</v>
      </c>
      <c r="B158" s="583" t="s">
        <v>9</v>
      </c>
      <c r="C158" s="583"/>
      <c r="D158" s="583"/>
      <c r="E158" s="583"/>
      <c r="F158" s="583"/>
      <c r="G158" s="583"/>
      <c r="H158" s="583"/>
      <c r="I158" s="419">
        <v>22440</v>
      </c>
    </row>
    <row r="159" spans="1:9" x14ac:dyDescent="0.25">
      <c r="A159" s="417" t="s">
        <v>12</v>
      </c>
      <c r="B159" s="583" t="s">
        <v>11</v>
      </c>
      <c r="C159" s="583"/>
      <c r="D159" s="583"/>
      <c r="E159" s="583"/>
      <c r="F159" s="583"/>
      <c r="G159" s="583"/>
      <c r="H159" s="583"/>
      <c r="I159" s="419"/>
    </row>
    <row r="160" spans="1:9" x14ac:dyDescent="0.25">
      <c r="A160" s="599"/>
      <c r="B160" s="599"/>
      <c r="C160" s="599"/>
      <c r="D160" s="599"/>
      <c r="E160" s="599"/>
      <c r="F160" s="599"/>
      <c r="G160" s="599"/>
      <c r="H160" s="599"/>
      <c r="I160" s="599"/>
    </row>
    <row r="161" spans="1:9" x14ac:dyDescent="0.25">
      <c r="A161" s="596" t="s">
        <v>10</v>
      </c>
      <c r="B161" s="596"/>
      <c r="C161" s="596"/>
      <c r="D161" s="596"/>
      <c r="E161" s="596"/>
      <c r="F161" s="596"/>
      <c r="G161" s="596"/>
      <c r="H161" s="596"/>
      <c r="I161" s="596"/>
    </row>
    <row r="162" spans="1:9" ht="13" x14ac:dyDescent="0.3">
      <c r="A162" s="13"/>
      <c r="B162" s="13"/>
      <c r="C162" s="13"/>
      <c r="D162" s="13"/>
      <c r="E162" s="13"/>
      <c r="F162" s="13"/>
      <c r="G162" s="13"/>
      <c r="H162" s="12"/>
      <c r="I162" s="12"/>
    </row>
    <row r="163" spans="1:9" ht="13" x14ac:dyDescent="0.3">
      <c r="A163" s="600"/>
      <c r="B163" s="600"/>
      <c r="C163" s="600"/>
      <c r="D163" s="600"/>
      <c r="E163" s="600"/>
      <c r="F163" s="600"/>
      <c r="G163" s="600"/>
      <c r="H163" s="600"/>
      <c r="I163" s="600"/>
    </row>
    <row r="164" spans="1:9" ht="18" x14ac:dyDescent="0.25">
      <c r="A164" s="601" t="s">
        <v>9</v>
      </c>
      <c r="B164" s="601"/>
      <c r="C164" s="601"/>
      <c r="D164" s="601"/>
      <c r="E164" s="601"/>
      <c r="F164" s="601"/>
      <c r="G164" s="602">
        <v>1870</v>
      </c>
      <c r="H164" s="602"/>
      <c r="I164" s="602"/>
    </row>
    <row r="165" spans="1:9" ht="18" x14ac:dyDescent="0.4">
      <c r="A165" s="607"/>
      <c r="B165" s="607"/>
      <c r="C165" s="607"/>
      <c r="D165" s="607"/>
      <c r="E165" s="607"/>
      <c r="F165" s="607"/>
      <c r="G165" s="607"/>
      <c r="H165" s="607"/>
      <c r="I165" s="607"/>
    </row>
    <row r="166" spans="1:9" ht="18" x14ac:dyDescent="0.25">
      <c r="A166" s="601" t="s">
        <v>8</v>
      </c>
      <c r="B166" s="601"/>
      <c r="C166" s="601"/>
      <c r="D166" s="601"/>
      <c r="E166" s="601"/>
      <c r="F166" s="601"/>
      <c r="G166" s="608">
        <v>12</v>
      </c>
      <c r="H166" s="608"/>
      <c r="I166" s="608"/>
    </row>
    <row r="167" spans="1:9" ht="18" x14ac:dyDescent="0.25">
      <c r="A167" s="609"/>
      <c r="B167" s="609"/>
      <c r="C167" s="609"/>
      <c r="D167" s="609"/>
      <c r="E167" s="609"/>
      <c r="F167" s="609"/>
      <c r="G167" s="609"/>
      <c r="H167" s="609"/>
      <c r="I167" s="609"/>
    </row>
    <row r="168" spans="1:9" ht="18" x14ac:dyDescent="0.25">
      <c r="A168" s="610" t="s">
        <v>7</v>
      </c>
      <c r="B168" s="610"/>
      <c r="C168" s="610"/>
      <c r="D168" s="610"/>
      <c r="E168" s="610"/>
      <c r="F168" s="610"/>
      <c r="G168" s="611">
        <v>22440</v>
      </c>
      <c r="H168" s="611"/>
      <c r="I168" s="611"/>
    </row>
  </sheetData>
  <mergeCells count="182">
    <mergeCell ref="A165:I165"/>
    <mergeCell ref="A166:F166"/>
    <mergeCell ref="G166:I166"/>
    <mergeCell ref="A167:I167"/>
    <mergeCell ref="A168:F168"/>
    <mergeCell ref="G168:I168"/>
    <mergeCell ref="B159:H159"/>
    <mergeCell ref="A160:I160"/>
    <mergeCell ref="A161:I161"/>
    <mergeCell ref="A163:I163"/>
    <mergeCell ref="A164:F164"/>
    <mergeCell ref="G164:I164"/>
    <mergeCell ref="A153:H153"/>
    <mergeCell ref="A154:I154"/>
    <mergeCell ref="A155:I155"/>
    <mergeCell ref="A156:H156"/>
    <mergeCell ref="B157:H157"/>
    <mergeCell ref="B158:H158"/>
    <mergeCell ref="A150:I150"/>
    <mergeCell ref="A151:B151"/>
    <mergeCell ref="C151:D151"/>
    <mergeCell ref="F151:G151"/>
    <mergeCell ref="A152:B152"/>
    <mergeCell ref="C152:D152"/>
    <mergeCell ref="F152:G152"/>
    <mergeCell ref="B144:H144"/>
    <mergeCell ref="B145:H145"/>
    <mergeCell ref="A146:H146"/>
    <mergeCell ref="B147:H147"/>
    <mergeCell ref="A148:H148"/>
    <mergeCell ref="A149:I149"/>
    <mergeCell ref="A138:I138"/>
    <mergeCell ref="A139:I139"/>
    <mergeCell ref="A140:I140"/>
    <mergeCell ref="A141:H141"/>
    <mergeCell ref="B142:H142"/>
    <mergeCell ref="B143:H143"/>
    <mergeCell ref="A133:G133"/>
    <mergeCell ref="A134:B136"/>
    <mergeCell ref="C134:I134"/>
    <mergeCell ref="C135:I135"/>
    <mergeCell ref="C136:I136"/>
    <mergeCell ref="A137:I137"/>
    <mergeCell ref="B127:G127"/>
    <mergeCell ref="B128:G128"/>
    <mergeCell ref="B129:G129"/>
    <mergeCell ref="B130:G130"/>
    <mergeCell ref="A131:H131"/>
    <mergeCell ref="A132:I132"/>
    <mergeCell ref="B121:G121"/>
    <mergeCell ref="A122:G122"/>
    <mergeCell ref="B123:G123"/>
    <mergeCell ref="B124:G124"/>
    <mergeCell ref="B125:G125"/>
    <mergeCell ref="B126:G126"/>
    <mergeCell ref="A115:H115"/>
    <mergeCell ref="A116:I116"/>
    <mergeCell ref="B117:G117"/>
    <mergeCell ref="A118:G118"/>
    <mergeCell ref="B119:G119"/>
    <mergeCell ref="A120:G120"/>
    <mergeCell ref="B109:H109"/>
    <mergeCell ref="B110:H110"/>
    <mergeCell ref="B111:H111"/>
    <mergeCell ref="B112:H112"/>
    <mergeCell ref="B113:H113"/>
    <mergeCell ref="B114:H114"/>
    <mergeCell ref="B103:H103"/>
    <mergeCell ref="A104:H104"/>
    <mergeCell ref="B105:H105"/>
    <mergeCell ref="A106:H106"/>
    <mergeCell ref="A107:I107"/>
    <mergeCell ref="B108:H108"/>
    <mergeCell ref="B97:H97"/>
    <mergeCell ref="B98:H98"/>
    <mergeCell ref="B99:H99"/>
    <mergeCell ref="B100:H100"/>
    <mergeCell ref="B101:H101"/>
    <mergeCell ref="B102:H102"/>
    <mergeCell ref="B91:H91"/>
    <mergeCell ref="B92:H92"/>
    <mergeCell ref="B93:H93"/>
    <mergeCell ref="B94:H94"/>
    <mergeCell ref="A95:H95"/>
    <mergeCell ref="A96:I96"/>
    <mergeCell ref="A85:I85"/>
    <mergeCell ref="B86:H86"/>
    <mergeCell ref="B87:H87"/>
    <mergeCell ref="B88:H88"/>
    <mergeCell ref="B89:H89"/>
    <mergeCell ref="B90:H90"/>
    <mergeCell ref="A79:I79"/>
    <mergeCell ref="A80:I80"/>
    <mergeCell ref="B81:H81"/>
    <mergeCell ref="B82:H82"/>
    <mergeCell ref="B83:H83"/>
    <mergeCell ref="A84:H84"/>
    <mergeCell ref="B73:H73"/>
    <mergeCell ref="B74:H74"/>
    <mergeCell ref="B75:H75"/>
    <mergeCell ref="A76:H76"/>
    <mergeCell ref="B77:H77"/>
    <mergeCell ref="A78:H78"/>
    <mergeCell ref="B66:G66"/>
    <mergeCell ref="B67:G67"/>
    <mergeCell ref="A68:G68"/>
    <mergeCell ref="A70:I70"/>
    <mergeCell ref="A71:I71"/>
    <mergeCell ref="A72:I72"/>
    <mergeCell ref="B60:G60"/>
    <mergeCell ref="B61:G61"/>
    <mergeCell ref="B62:G62"/>
    <mergeCell ref="B63:G63"/>
    <mergeCell ref="B64:G64"/>
    <mergeCell ref="B65:G65"/>
    <mergeCell ref="B53:H53"/>
    <mergeCell ref="A54:H54"/>
    <mergeCell ref="A55:I55"/>
    <mergeCell ref="A56:I56"/>
    <mergeCell ref="A58:I58"/>
    <mergeCell ref="B59:G59"/>
    <mergeCell ref="A47:I47"/>
    <mergeCell ref="A48:I48"/>
    <mergeCell ref="B49:H49"/>
    <mergeCell ref="B50:H50"/>
    <mergeCell ref="B51:H51"/>
    <mergeCell ref="B52:H52"/>
    <mergeCell ref="B41:H41"/>
    <mergeCell ref="B42:H42"/>
    <mergeCell ref="B43:H43"/>
    <mergeCell ref="B44:H44"/>
    <mergeCell ref="A45:I45"/>
    <mergeCell ref="A46:I46"/>
    <mergeCell ref="B35:H35"/>
    <mergeCell ref="B36:G36"/>
    <mergeCell ref="B37:G37"/>
    <mergeCell ref="B38:H38"/>
    <mergeCell ref="B39:G39"/>
    <mergeCell ref="B40:H40"/>
    <mergeCell ref="B29:H29"/>
    <mergeCell ref="B30:H30"/>
    <mergeCell ref="B31:H31"/>
    <mergeCell ref="A32:H32"/>
    <mergeCell ref="A33:I33"/>
    <mergeCell ref="B34:H34"/>
    <mergeCell ref="B23:G23"/>
    <mergeCell ref="B24:H24"/>
    <mergeCell ref="B25:G25"/>
    <mergeCell ref="B26:G26"/>
    <mergeCell ref="B27:H27"/>
    <mergeCell ref="B28:H28"/>
    <mergeCell ref="B18:G18"/>
    <mergeCell ref="H18:I18"/>
    <mergeCell ref="A19:I19"/>
    <mergeCell ref="A20:I20"/>
    <mergeCell ref="A21:I21"/>
    <mergeCell ref="A22:I22"/>
    <mergeCell ref="A14:I14"/>
    <mergeCell ref="B15:G15"/>
    <mergeCell ref="H15:I15"/>
    <mergeCell ref="B16:G16"/>
    <mergeCell ref="H16:I16"/>
    <mergeCell ref="B17:G17"/>
    <mergeCell ref="H17:I17"/>
    <mergeCell ref="B10:G10"/>
    <mergeCell ref="H10:I10"/>
    <mergeCell ref="B11:G11"/>
    <mergeCell ref="H11:I11"/>
    <mergeCell ref="A12:I12"/>
    <mergeCell ref="A13:I13"/>
    <mergeCell ref="A5:I5"/>
    <mergeCell ref="A7:I7"/>
    <mergeCell ref="B8:G8"/>
    <mergeCell ref="H8:I8"/>
    <mergeCell ref="B9:G9"/>
    <mergeCell ref="H9:I9"/>
    <mergeCell ref="A1:I1"/>
    <mergeCell ref="A2:I2"/>
    <mergeCell ref="A3:E3"/>
    <mergeCell ref="F3:I3"/>
    <mergeCell ref="A4:E4"/>
    <mergeCell ref="F4:I4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I180"/>
  <sheetViews>
    <sheetView topLeftCell="A108" workbookViewId="0">
      <selection activeCell="I132" sqref="I132"/>
    </sheetView>
  </sheetViews>
  <sheetFormatPr defaultRowHeight="12.5" x14ac:dyDescent="0.25"/>
  <cols>
    <col min="7" max="7" width="28.453125" customWidth="1"/>
    <col min="8" max="8" width="16.453125" customWidth="1"/>
    <col min="9" max="9" width="47.1796875" customWidth="1"/>
  </cols>
  <sheetData>
    <row r="3" spans="1:9" ht="23" x14ac:dyDescent="0.25">
      <c r="A3" s="557" t="s">
        <v>178</v>
      </c>
      <c r="B3" s="557"/>
      <c r="C3" s="557"/>
      <c r="D3" s="557"/>
      <c r="E3" s="557"/>
      <c r="F3" s="557"/>
      <c r="G3" s="557"/>
      <c r="H3" s="557"/>
      <c r="I3" s="557"/>
    </row>
    <row r="4" spans="1:9" ht="23" x14ac:dyDescent="0.25">
      <c r="A4" s="558"/>
      <c r="B4" s="558"/>
      <c r="C4" s="558"/>
      <c r="D4" s="558"/>
      <c r="E4" s="558"/>
      <c r="F4" s="558"/>
      <c r="G4" s="558"/>
      <c r="H4" s="558"/>
      <c r="I4" s="558"/>
    </row>
    <row r="5" spans="1:9" ht="13" x14ac:dyDescent="0.25">
      <c r="A5" s="553" t="s">
        <v>182</v>
      </c>
      <c r="B5" s="553"/>
      <c r="C5" s="553"/>
      <c r="D5" s="553"/>
      <c r="E5" s="553"/>
      <c r="F5" s="556"/>
      <c r="G5" s="556"/>
      <c r="H5" s="556"/>
      <c r="I5" s="556"/>
    </row>
    <row r="6" spans="1:9" ht="13" x14ac:dyDescent="0.25">
      <c r="A6" s="553" t="s">
        <v>175</v>
      </c>
      <c r="B6" s="553"/>
      <c r="C6" s="553"/>
      <c r="D6" s="553"/>
      <c r="E6" s="553"/>
      <c r="F6" s="556"/>
      <c r="G6" s="556"/>
      <c r="H6" s="556"/>
      <c r="I6" s="556"/>
    </row>
    <row r="7" spans="1:9" ht="13" x14ac:dyDescent="0.25">
      <c r="A7" s="553" t="s">
        <v>181</v>
      </c>
      <c r="B7" s="553"/>
      <c r="C7" s="553"/>
      <c r="D7" s="553"/>
      <c r="E7" s="553"/>
      <c r="F7" s="553"/>
      <c r="G7" s="553"/>
      <c r="H7" s="553"/>
      <c r="I7" s="553"/>
    </row>
    <row r="8" spans="1:9" ht="13" x14ac:dyDescent="0.25">
      <c r="A8" s="109"/>
      <c r="B8" s="113"/>
      <c r="C8" s="113"/>
      <c r="D8" s="113"/>
      <c r="E8" s="113"/>
      <c r="F8" s="113"/>
      <c r="G8" s="113"/>
      <c r="H8" s="113"/>
      <c r="I8" s="113"/>
    </row>
    <row r="9" spans="1:9" ht="14" x14ac:dyDescent="0.25">
      <c r="A9" s="554" t="s">
        <v>172</v>
      </c>
      <c r="B9" s="554"/>
      <c r="C9" s="554"/>
      <c r="D9" s="554"/>
      <c r="E9" s="554"/>
      <c r="F9" s="554"/>
      <c r="G9" s="554"/>
      <c r="H9" s="554"/>
      <c r="I9" s="554"/>
    </row>
    <row r="10" spans="1:9" ht="13" x14ac:dyDescent="0.25">
      <c r="A10" s="103" t="s">
        <v>15</v>
      </c>
      <c r="B10" s="553" t="s">
        <v>171</v>
      </c>
      <c r="C10" s="553"/>
      <c r="D10" s="553"/>
      <c r="E10" s="553"/>
      <c r="F10" s="553"/>
      <c r="G10" s="553"/>
      <c r="H10" s="555">
        <v>40809</v>
      </c>
      <c r="I10" s="555"/>
    </row>
    <row r="11" spans="1:9" ht="13" x14ac:dyDescent="0.25">
      <c r="A11" s="103" t="s">
        <v>13</v>
      </c>
      <c r="B11" s="553" t="s">
        <v>169</v>
      </c>
      <c r="C11" s="553"/>
      <c r="D11" s="553"/>
      <c r="E11" s="553"/>
      <c r="F11" s="553"/>
      <c r="G11" s="553"/>
      <c r="H11" s="556" t="s">
        <v>212</v>
      </c>
      <c r="I11" s="556"/>
    </row>
    <row r="12" spans="1:9" ht="13" x14ac:dyDescent="0.25">
      <c r="A12" s="103" t="s">
        <v>12</v>
      </c>
      <c r="B12" s="553" t="s">
        <v>167</v>
      </c>
      <c r="C12" s="553"/>
      <c r="D12" s="553"/>
      <c r="E12" s="553"/>
      <c r="F12" s="553"/>
      <c r="G12" s="553"/>
      <c r="H12" s="556" t="s">
        <v>201</v>
      </c>
      <c r="I12" s="556"/>
    </row>
    <row r="13" spans="1:9" ht="13" x14ac:dyDescent="0.25">
      <c r="A13" s="103" t="s">
        <v>35</v>
      </c>
      <c r="B13" s="553" t="s">
        <v>165</v>
      </c>
      <c r="C13" s="553"/>
      <c r="D13" s="553"/>
      <c r="E13" s="553"/>
      <c r="F13" s="553"/>
      <c r="G13" s="553"/>
      <c r="H13" s="556">
        <v>20</v>
      </c>
      <c r="I13" s="556"/>
    </row>
    <row r="14" spans="1:9" ht="13" x14ac:dyDescent="0.25">
      <c r="A14" s="560"/>
      <c r="B14" s="560"/>
      <c r="C14" s="560"/>
      <c r="D14" s="560"/>
      <c r="E14" s="560"/>
      <c r="F14" s="560"/>
      <c r="G14" s="560"/>
      <c r="H14" s="560"/>
      <c r="I14" s="560"/>
    </row>
    <row r="15" spans="1:9" ht="14" x14ac:dyDescent="0.25">
      <c r="A15" s="554" t="s">
        <v>164</v>
      </c>
      <c r="B15" s="554"/>
      <c r="C15" s="554"/>
      <c r="D15" s="554"/>
      <c r="E15" s="554"/>
      <c r="F15" s="554"/>
      <c r="G15" s="554"/>
      <c r="H15" s="554"/>
      <c r="I15" s="554"/>
    </row>
    <row r="16" spans="1:9" ht="14" x14ac:dyDescent="0.25">
      <c r="A16" s="554" t="s">
        <v>163</v>
      </c>
      <c r="B16" s="554"/>
      <c r="C16" s="554"/>
      <c r="D16" s="554"/>
      <c r="E16" s="554"/>
      <c r="F16" s="554"/>
      <c r="G16" s="554"/>
      <c r="H16" s="554"/>
      <c r="I16" s="554"/>
    </row>
    <row r="17" spans="1:9" ht="13" x14ac:dyDescent="0.25">
      <c r="A17" s="103">
        <v>1</v>
      </c>
      <c r="B17" s="553" t="s">
        <v>162</v>
      </c>
      <c r="C17" s="553"/>
      <c r="D17" s="553"/>
      <c r="E17" s="553"/>
      <c r="F17" s="553"/>
      <c r="G17" s="553"/>
      <c r="H17" s="565" t="s">
        <v>185</v>
      </c>
      <c r="I17" s="565"/>
    </row>
    <row r="18" spans="1:9" ht="13" x14ac:dyDescent="0.25">
      <c r="A18" s="103">
        <v>2</v>
      </c>
      <c r="B18" s="553" t="s">
        <v>161</v>
      </c>
      <c r="C18" s="553"/>
      <c r="D18" s="553"/>
      <c r="E18" s="553"/>
      <c r="F18" s="553"/>
      <c r="G18" s="553"/>
      <c r="H18" s="565">
        <v>725</v>
      </c>
      <c r="I18" s="565"/>
    </row>
    <row r="19" spans="1:9" ht="14" x14ac:dyDescent="0.25">
      <c r="A19" s="103">
        <v>3</v>
      </c>
      <c r="B19" s="553" t="s">
        <v>160</v>
      </c>
      <c r="C19" s="553"/>
      <c r="D19" s="553"/>
      <c r="E19" s="553"/>
      <c r="F19" s="553"/>
      <c r="G19" s="553"/>
      <c r="H19" s="561" t="s">
        <v>185</v>
      </c>
      <c r="I19" s="561"/>
    </row>
    <row r="20" spans="1:9" ht="13" x14ac:dyDescent="0.25">
      <c r="A20" s="103">
        <v>4</v>
      </c>
      <c r="B20" s="553" t="s">
        <v>159</v>
      </c>
      <c r="C20" s="553"/>
      <c r="D20" s="553"/>
      <c r="E20" s="553"/>
      <c r="F20" s="553"/>
      <c r="G20" s="553"/>
      <c r="H20" s="562" t="s">
        <v>208</v>
      </c>
      <c r="I20" s="562"/>
    </row>
    <row r="21" spans="1:9" x14ac:dyDescent="0.25">
      <c r="A21" s="563"/>
      <c r="B21" s="563"/>
      <c r="C21" s="563"/>
      <c r="D21" s="563"/>
      <c r="E21" s="563"/>
      <c r="F21" s="563"/>
      <c r="G21" s="563"/>
      <c r="H21" s="563"/>
      <c r="I21" s="563"/>
    </row>
    <row r="22" spans="1:9" x14ac:dyDescent="0.25">
      <c r="A22" s="564" t="s">
        <v>157</v>
      </c>
      <c r="B22" s="564"/>
      <c r="C22" s="564"/>
      <c r="D22" s="564"/>
      <c r="E22" s="564"/>
      <c r="F22" s="564"/>
      <c r="G22" s="564"/>
      <c r="H22" s="564"/>
      <c r="I22" s="564"/>
    </row>
    <row r="23" spans="1:9" ht="13" x14ac:dyDescent="0.3">
      <c r="A23" s="567"/>
      <c r="B23" s="567"/>
      <c r="C23" s="567"/>
      <c r="D23" s="567"/>
      <c r="E23" s="567"/>
      <c r="F23" s="567"/>
      <c r="G23" s="567"/>
      <c r="H23" s="567"/>
      <c r="I23" s="567"/>
    </row>
    <row r="24" spans="1:9" ht="13" x14ac:dyDescent="0.25">
      <c r="A24" s="568" t="s">
        <v>156</v>
      </c>
      <c r="B24" s="568"/>
      <c r="C24" s="568"/>
      <c r="D24" s="568"/>
      <c r="E24" s="568"/>
      <c r="F24" s="568"/>
      <c r="G24" s="568"/>
      <c r="H24" s="568"/>
      <c r="I24" s="568"/>
    </row>
    <row r="25" spans="1:9" ht="14" x14ac:dyDescent="0.25">
      <c r="A25" s="63">
        <v>1</v>
      </c>
      <c r="B25" s="569" t="s">
        <v>155</v>
      </c>
      <c r="C25" s="569"/>
      <c r="D25" s="569"/>
      <c r="E25" s="569"/>
      <c r="F25" s="569"/>
      <c r="G25" s="569"/>
      <c r="H25" s="64" t="s">
        <v>62</v>
      </c>
      <c r="I25" s="63" t="s">
        <v>154</v>
      </c>
    </row>
    <row r="26" spans="1:9" ht="13" x14ac:dyDescent="0.25">
      <c r="A26" s="103" t="s">
        <v>15</v>
      </c>
      <c r="B26" s="553" t="s">
        <v>186</v>
      </c>
      <c r="C26" s="553"/>
      <c r="D26" s="553"/>
      <c r="E26" s="553"/>
      <c r="F26" s="553"/>
      <c r="G26" s="553"/>
      <c r="H26" s="553"/>
      <c r="I26" s="60">
        <v>659.09</v>
      </c>
    </row>
    <row r="27" spans="1:9" ht="13" x14ac:dyDescent="0.25">
      <c r="A27" s="103" t="s">
        <v>13</v>
      </c>
      <c r="B27" s="570" t="s">
        <v>152</v>
      </c>
      <c r="C27" s="570"/>
      <c r="D27" s="570"/>
      <c r="E27" s="570"/>
      <c r="F27" s="570"/>
      <c r="G27" s="570"/>
      <c r="H27" s="30">
        <v>0.2</v>
      </c>
      <c r="I27" s="60"/>
    </row>
    <row r="28" spans="1:9" ht="13" x14ac:dyDescent="0.25">
      <c r="A28" s="103" t="s">
        <v>12</v>
      </c>
      <c r="B28" s="571" t="s">
        <v>202</v>
      </c>
      <c r="C28" s="571"/>
      <c r="D28" s="571"/>
      <c r="E28" s="571"/>
      <c r="F28" s="571"/>
      <c r="G28" s="571"/>
      <c r="H28" s="61"/>
      <c r="I28" s="60">
        <v>15.45</v>
      </c>
    </row>
    <row r="29" spans="1:9" ht="13" x14ac:dyDescent="0.25">
      <c r="A29" s="103" t="s">
        <v>35</v>
      </c>
      <c r="B29" s="553" t="s">
        <v>150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103" t="s">
        <v>32</v>
      </c>
      <c r="B30" s="553" t="s">
        <v>149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103" t="s">
        <v>81</v>
      </c>
      <c r="B31" s="553" t="s">
        <v>148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103" t="s">
        <v>79</v>
      </c>
      <c r="B32" s="553" t="s">
        <v>147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103" t="s">
        <v>114</v>
      </c>
      <c r="B33" s="553" t="s">
        <v>145</v>
      </c>
      <c r="C33" s="553"/>
      <c r="D33" s="553"/>
      <c r="E33" s="553"/>
      <c r="F33" s="553"/>
      <c r="G33" s="553"/>
      <c r="H33" s="553"/>
      <c r="I33" s="60"/>
    </row>
    <row r="34" spans="1:9" ht="14" x14ac:dyDescent="0.25">
      <c r="A34" s="566" t="s">
        <v>144</v>
      </c>
      <c r="B34" s="566"/>
      <c r="C34" s="566"/>
      <c r="D34" s="566"/>
      <c r="E34" s="566"/>
      <c r="F34" s="566"/>
      <c r="G34" s="566"/>
      <c r="H34" s="566"/>
      <c r="I34" s="59">
        <f>SUM(I26:I33)</f>
        <v>674.54000000000008</v>
      </c>
    </row>
    <row r="35" spans="1:9" ht="13" x14ac:dyDescent="0.25">
      <c r="A35" s="560" t="s">
        <v>143</v>
      </c>
      <c r="B35" s="560"/>
      <c r="C35" s="560"/>
      <c r="D35" s="560"/>
      <c r="E35" s="560"/>
      <c r="F35" s="560"/>
      <c r="G35" s="560"/>
      <c r="H35" s="560"/>
      <c r="I35" s="560"/>
    </row>
    <row r="36" spans="1:9" ht="14" x14ac:dyDescent="0.25">
      <c r="A36" s="111">
        <v>2</v>
      </c>
      <c r="B36" s="554" t="s">
        <v>142</v>
      </c>
      <c r="C36" s="554"/>
      <c r="D36" s="554"/>
      <c r="E36" s="554"/>
      <c r="F36" s="554"/>
      <c r="G36" s="554"/>
      <c r="H36" s="554"/>
      <c r="I36" s="112" t="s">
        <v>16</v>
      </c>
    </row>
    <row r="37" spans="1:9" ht="13" x14ac:dyDescent="0.25">
      <c r="A37" s="104" t="s">
        <v>15</v>
      </c>
      <c r="B37" s="573"/>
      <c r="C37" s="573"/>
      <c r="D37" s="573"/>
      <c r="E37" s="573"/>
      <c r="F37" s="573"/>
      <c r="G37" s="573"/>
      <c r="H37" s="573"/>
      <c r="I37" s="25">
        <v>67.8</v>
      </c>
    </row>
    <row r="38" spans="1:9" ht="13" x14ac:dyDescent="0.25">
      <c r="A38" s="104"/>
      <c r="B38" s="572" t="s">
        <v>140</v>
      </c>
      <c r="C38" s="572"/>
      <c r="D38" s="572"/>
      <c r="E38" s="572"/>
      <c r="F38" s="572"/>
      <c r="G38" s="572"/>
      <c r="H38" s="57">
        <v>2.2000000000000002</v>
      </c>
      <c r="I38" s="28" t="s">
        <v>49</v>
      </c>
    </row>
    <row r="39" spans="1:9" ht="13" x14ac:dyDescent="0.25">
      <c r="A39" s="104"/>
      <c r="B39" s="576" t="s">
        <v>214</v>
      </c>
      <c r="C39" s="576"/>
      <c r="D39" s="576"/>
      <c r="E39" s="576"/>
      <c r="F39" s="576"/>
      <c r="G39" s="576"/>
      <c r="H39" s="58"/>
      <c r="I39" s="28"/>
    </row>
    <row r="40" spans="1:9" ht="13" x14ac:dyDescent="0.25">
      <c r="A40" s="104" t="s">
        <v>13</v>
      </c>
      <c r="B40" s="573" t="s">
        <v>188</v>
      </c>
      <c r="C40" s="573"/>
      <c r="D40" s="573"/>
      <c r="E40" s="573"/>
      <c r="F40" s="573"/>
      <c r="G40" s="573"/>
      <c r="H40" s="573"/>
      <c r="I40" s="25">
        <v>147.19999999999999</v>
      </c>
    </row>
    <row r="41" spans="1:9" ht="13" x14ac:dyDescent="0.25">
      <c r="A41" s="104"/>
      <c r="B41" s="572" t="s">
        <v>204</v>
      </c>
      <c r="C41" s="572"/>
      <c r="D41" s="572"/>
      <c r="E41" s="572"/>
      <c r="F41" s="572"/>
      <c r="G41" s="572"/>
      <c r="H41" s="57">
        <v>184</v>
      </c>
      <c r="I41" s="28" t="s">
        <v>49</v>
      </c>
    </row>
    <row r="42" spans="1:9" ht="13" x14ac:dyDescent="0.25">
      <c r="A42" s="104" t="s">
        <v>12</v>
      </c>
      <c r="B42" s="573" t="s">
        <v>136</v>
      </c>
      <c r="C42" s="573"/>
      <c r="D42" s="573"/>
      <c r="E42" s="573"/>
      <c r="F42" s="573"/>
      <c r="G42" s="573"/>
      <c r="H42" s="573"/>
      <c r="I42" s="25"/>
    </row>
    <row r="43" spans="1:9" ht="13" x14ac:dyDescent="0.25">
      <c r="A43" s="104" t="s">
        <v>35</v>
      </c>
      <c r="B43" s="574" t="s">
        <v>135</v>
      </c>
      <c r="C43" s="574"/>
      <c r="D43" s="574"/>
      <c r="E43" s="574"/>
      <c r="F43" s="574"/>
      <c r="G43" s="574"/>
      <c r="H43" s="574"/>
      <c r="I43" s="20">
        <v>0</v>
      </c>
    </row>
    <row r="44" spans="1:9" ht="13" x14ac:dyDescent="0.25">
      <c r="A44" s="104" t="s">
        <v>32</v>
      </c>
      <c r="B44" s="574" t="s">
        <v>134</v>
      </c>
      <c r="C44" s="574"/>
      <c r="D44" s="574"/>
      <c r="E44" s="574"/>
      <c r="F44" s="574"/>
      <c r="G44" s="574"/>
      <c r="H44" s="574"/>
      <c r="I44" s="25">
        <v>5</v>
      </c>
    </row>
    <row r="45" spans="1:9" ht="13" x14ac:dyDescent="0.25">
      <c r="A45" s="104" t="s">
        <v>81</v>
      </c>
      <c r="B45" s="574" t="s">
        <v>65</v>
      </c>
      <c r="C45" s="574"/>
      <c r="D45" s="574"/>
      <c r="E45" s="574"/>
      <c r="F45" s="574"/>
      <c r="G45" s="574"/>
      <c r="H45" s="574"/>
      <c r="I45" s="20">
        <v>0</v>
      </c>
    </row>
    <row r="46" spans="1:9" ht="13" x14ac:dyDescent="0.25">
      <c r="A46" s="115"/>
      <c r="B46" s="575" t="s">
        <v>133</v>
      </c>
      <c r="C46" s="575"/>
      <c r="D46" s="575"/>
      <c r="E46" s="575"/>
      <c r="F46" s="575"/>
      <c r="G46" s="575"/>
      <c r="H46" s="575"/>
      <c r="I46" s="25">
        <f>SUM(I37:I45)</f>
        <v>220</v>
      </c>
    </row>
    <row r="47" spans="1:9" ht="13" x14ac:dyDescent="0.25">
      <c r="A47" s="560"/>
      <c r="B47" s="560"/>
      <c r="C47" s="560"/>
      <c r="D47" s="560"/>
      <c r="E47" s="560"/>
      <c r="F47" s="560"/>
      <c r="G47" s="560"/>
      <c r="H47" s="560"/>
      <c r="I47" s="560"/>
    </row>
    <row r="48" spans="1:9" ht="13" x14ac:dyDescent="0.25">
      <c r="A48" s="580" t="s">
        <v>132</v>
      </c>
      <c r="B48" s="580"/>
      <c r="C48" s="580"/>
      <c r="D48" s="580"/>
      <c r="E48" s="580"/>
      <c r="F48" s="580"/>
      <c r="G48" s="580"/>
      <c r="H48" s="580"/>
      <c r="I48" s="580"/>
    </row>
    <row r="49" spans="1:9" ht="13" x14ac:dyDescent="0.25">
      <c r="A49" s="580"/>
      <c r="B49" s="580"/>
      <c r="C49" s="580"/>
      <c r="D49" s="580"/>
      <c r="E49" s="580"/>
      <c r="F49" s="580"/>
      <c r="G49" s="580"/>
      <c r="H49" s="580"/>
      <c r="I49" s="580"/>
    </row>
    <row r="50" spans="1:9" ht="13" x14ac:dyDescent="0.25">
      <c r="A50" s="580" t="s">
        <v>131</v>
      </c>
      <c r="B50" s="580"/>
      <c r="C50" s="580"/>
      <c r="D50" s="580"/>
      <c r="E50" s="580"/>
      <c r="F50" s="580"/>
      <c r="G50" s="580"/>
      <c r="H50" s="580"/>
      <c r="I50" s="580"/>
    </row>
    <row r="51" spans="1:9" ht="14" x14ac:dyDescent="0.25">
      <c r="A51" s="111">
        <v>3</v>
      </c>
      <c r="B51" s="554" t="s">
        <v>130</v>
      </c>
      <c r="C51" s="554"/>
      <c r="D51" s="554"/>
      <c r="E51" s="554"/>
      <c r="F51" s="554"/>
      <c r="G51" s="554"/>
      <c r="H51" s="554"/>
      <c r="I51" s="111" t="s">
        <v>16</v>
      </c>
    </row>
    <row r="52" spans="1:9" ht="13" x14ac:dyDescent="0.25">
      <c r="A52" s="104" t="s">
        <v>15</v>
      </c>
      <c r="B52" s="553" t="s">
        <v>129</v>
      </c>
      <c r="C52" s="553"/>
      <c r="D52" s="553"/>
      <c r="E52" s="553"/>
      <c r="F52" s="553"/>
      <c r="G52" s="553"/>
      <c r="H52" s="553"/>
      <c r="I52" s="25">
        <v>10</v>
      </c>
    </row>
    <row r="53" spans="1:9" ht="13" x14ac:dyDescent="0.25">
      <c r="A53" s="104" t="s">
        <v>13</v>
      </c>
      <c r="B53" s="553" t="s">
        <v>128</v>
      </c>
      <c r="C53" s="553"/>
      <c r="D53" s="553"/>
      <c r="E53" s="553"/>
      <c r="F53" s="553"/>
      <c r="G53" s="553"/>
      <c r="H53" s="553"/>
      <c r="I53" s="20" t="s">
        <v>126</v>
      </c>
    </row>
    <row r="54" spans="1:9" ht="13" x14ac:dyDescent="0.25">
      <c r="A54" s="104" t="s">
        <v>12</v>
      </c>
      <c r="B54" s="577" t="s">
        <v>127</v>
      </c>
      <c r="C54" s="577"/>
      <c r="D54" s="577"/>
      <c r="E54" s="577"/>
      <c r="F54" s="577"/>
      <c r="G54" s="577"/>
      <c r="H54" s="577"/>
      <c r="I54" s="20" t="s">
        <v>126</v>
      </c>
    </row>
    <row r="55" spans="1:9" ht="13" x14ac:dyDescent="0.25">
      <c r="A55" s="104" t="s">
        <v>35</v>
      </c>
      <c r="B55" s="553" t="s">
        <v>65</v>
      </c>
      <c r="C55" s="553"/>
      <c r="D55" s="553"/>
      <c r="E55" s="553"/>
      <c r="F55" s="553"/>
      <c r="G55" s="553"/>
      <c r="H55" s="553"/>
      <c r="I55" s="20">
        <v>10</v>
      </c>
    </row>
    <row r="56" spans="1:9" ht="13" x14ac:dyDescent="0.25">
      <c r="A56" s="578" t="s">
        <v>125</v>
      </c>
      <c r="B56" s="578"/>
      <c r="C56" s="578"/>
      <c r="D56" s="578"/>
      <c r="E56" s="578"/>
      <c r="F56" s="578"/>
      <c r="G56" s="578"/>
      <c r="H56" s="578"/>
      <c r="I56" s="20">
        <f>SUM(I52:I55)</f>
        <v>20</v>
      </c>
    </row>
    <row r="57" spans="1:9" ht="18" x14ac:dyDescent="0.25">
      <c r="A57" s="579"/>
      <c r="B57" s="579"/>
      <c r="C57" s="579"/>
      <c r="D57" s="579"/>
      <c r="E57" s="579"/>
      <c r="F57" s="579"/>
      <c r="G57" s="579"/>
      <c r="H57" s="579"/>
      <c r="I57" s="579"/>
    </row>
    <row r="58" spans="1:9" x14ac:dyDescent="0.25">
      <c r="A58" s="564" t="s">
        <v>124</v>
      </c>
      <c r="B58" s="564"/>
      <c r="C58" s="564"/>
      <c r="D58" s="564"/>
      <c r="E58" s="564"/>
      <c r="F58" s="564"/>
      <c r="G58" s="564"/>
      <c r="H58" s="564"/>
      <c r="I58" s="564"/>
    </row>
    <row r="59" spans="1:9" ht="18" x14ac:dyDescent="0.25">
      <c r="A59" s="55"/>
      <c r="B59" s="54"/>
      <c r="C59" s="54"/>
      <c r="D59" s="54"/>
      <c r="E59" s="54"/>
      <c r="F59" s="54"/>
      <c r="G59" s="54"/>
      <c r="H59" s="54"/>
      <c r="I59" s="53"/>
    </row>
    <row r="60" spans="1:9" ht="13" x14ac:dyDescent="0.25">
      <c r="A60" s="568" t="s">
        <v>123</v>
      </c>
      <c r="B60" s="568"/>
      <c r="C60" s="568"/>
      <c r="D60" s="568"/>
      <c r="E60" s="568"/>
      <c r="F60" s="568"/>
      <c r="G60" s="568"/>
      <c r="H60" s="568"/>
      <c r="I60" s="568"/>
    </row>
    <row r="61" spans="1:9" ht="14" x14ac:dyDescent="0.25">
      <c r="A61" s="52" t="s">
        <v>76</v>
      </c>
      <c r="B61" s="554" t="s">
        <v>122</v>
      </c>
      <c r="C61" s="554"/>
      <c r="D61" s="554"/>
      <c r="E61" s="554"/>
      <c r="F61" s="554"/>
      <c r="G61" s="554"/>
      <c r="H61" s="112" t="s">
        <v>62</v>
      </c>
      <c r="I61" s="112" t="s">
        <v>16</v>
      </c>
    </row>
    <row r="62" spans="1:9" ht="13" x14ac:dyDescent="0.25">
      <c r="A62" s="50" t="s">
        <v>15</v>
      </c>
      <c r="B62" s="553" t="s">
        <v>121</v>
      </c>
      <c r="C62" s="553"/>
      <c r="D62" s="553"/>
      <c r="E62" s="553"/>
      <c r="F62" s="553"/>
      <c r="G62" s="553"/>
      <c r="H62" s="32">
        <v>0.2</v>
      </c>
      <c r="I62" s="49">
        <f>I34*20%</f>
        <v>134.90800000000002</v>
      </c>
    </row>
    <row r="63" spans="1:9" ht="13" x14ac:dyDescent="0.25">
      <c r="A63" s="50" t="s">
        <v>13</v>
      </c>
      <c r="B63" s="553" t="s">
        <v>120</v>
      </c>
      <c r="C63" s="553"/>
      <c r="D63" s="553"/>
      <c r="E63" s="553"/>
      <c r="F63" s="553"/>
      <c r="G63" s="553"/>
      <c r="H63" s="32">
        <v>1.4999999999999999E-2</v>
      </c>
      <c r="I63" s="49">
        <f>I34*1.5%</f>
        <v>10.1181</v>
      </c>
    </row>
    <row r="64" spans="1:9" ht="13" x14ac:dyDescent="0.25">
      <c r="A64" s="50" t="s">
        <v>12</v>
      </c>
      <c r="B64" s="553" t="s">
        <v>119</v>
      </c>
      <c r="C64" s="553"/>
      <c r="D64" s="553"/>
      <c r="E64" s="553"/>
      <c r="F64" s="553"/>
      <c r="G64" s="553"/>
      <c r="H64" s="32">
        <v>0.01</v>
      </c>
      <c r="I64" s="49">
        <f>I34*1%</f>
        <v>6.745400000000001</v>
      </c>
    </row>
    <row r="65" spans="1:9" ht="13" x14ac:dyDescent="0.25">
      <c r="A65" s="50" t="s">
        <v>35</v>
      </c>
      <c r="B65" s="553" t="s">
        <v>118</v>
      </c>
      <c r="C65" s="553"/>
      <c r="D65" s="553"/>
      <c r="E65" s="553"/>
      <c r="F65" s="553"/>
      <c r="G65" s="553"/>
      <c r="H65" s="32">
        <v>2E-3</v>
      </c>
      <c r="I65" s="49">
        <f>I34*0.2%</f>
        <v>1.3490800000000003</v>
      </c>
    </row>
    <row r="66" spans="1:9" ht="13" x14ac:dyDescent="0.25">
      <c r="A66" s="50" t="s">
        <v>32</v>
      </c>
      <c r="B66" s="553" t="s">
        <v>117</v>
      </c>
      <c r="C66" s="553"/>
      <c r="D66" s="553"/>
      <c r="E66" s="553"/>
      <c r="F66" s="553"/>
      <c r="G66" s="553"/>
      <c r="H66" s="32">
        <v>2.5000000000000001E-2</v>
      </c>
      <c r="I66" s="49">
        <f>I34*2.5%</f>
        <v>16.863500000000002</v>
      </c>
    </row>
    <row r="67" spans="1:9" ht="13" x14ac:dyDescent="0.25">
      <c r="A67" s="50" t="s">
        <v>81</v>
      </c>
      <c r="B67" s="553" t="s">
        <v>116</v>
      </c>
      <c r="C67" s="553"/>
      <c r="D67" s="553"/>
      <c r="E67" s="553"/>
      <c r="F67" s="553"/>
      <c r="G67" s="553"/>
      <c r="H67" s="32">
        <v>0.08</v>
      </c>
      <c r="I67" s="49">
        <f>I34*8%</f>
        <v>53.963200000000008</v>
      </c>
    </row>
    <row r="68" spans="1:9" ht="13" x14ac:dyDescent="0.25">
      <c r="A68" s="50" t="s">
        <v>79</v>
      </c>
      <c r="B68" s="553" t="s">
        <v>115</v>
      </c>
      <c r="C68" s="553"/>
      <c r="D68" s="553"/>
      <c r="E68" s="553"/>
      <c r="F68" s="553"/>
      <c r="G68" s="553"/>
      <c r="H68" s="32">
        <v>0.03</v>
      </c>
      <c r="I68" s="49">
        <f>I34*3%</f>
        <v>20.2362</v>
      </c>
    </row>
    <row r="69" spans="1:9" ht="13" x14ac:dyDescent="0.25">
      <c r="A69" s="50" t="s">
        <v>114</v>
      </c>
      <c r="B69" s="553" t="s">
        <v>113</v>
      </c>
      <c r="C69" s="553"/>
      <c r="D69" s="553"/>
      <c r="E69" s="553"/>
      <c r="F69" s="553"/>
      <c r="G69" s="553"/>
      <c r="H69" s="32">
        <v>6.0000000000000001E-3</v>
      </c>
      <c r="I69" s="49">
        <f>I34*0.6%</f>
        <v>4.0472400000000004</v>
      </c>
    </row>
    <row r="70" spans="1:9" ht="13" x14ac:dyDescent="0.25">
      <c r="A70" s="578" t="s">
        <v>47</v>
      </c>
      <c r="B70" s="578"/>
      <c r="C70" s="578"/>
      <c r="D70" s="578"/>
      <c r="E70" s="578"/>
      <c r="F70" s="578"/>
      <c r="G70" s="578"/>
      <c r="H70" s="32">
        <f>SUM(H62:H69)</f>
        <v>0.3680000000000001</v>
      </c>
      <c r="I70" s="25">
        <f>SUM(I62:I69)</f>
        <v>248.23071999999999</v>
      </c>
    </row>
    <row r="71" spans="1:9" ht="13" x14ac:dyDescent="0.25">
      <c r="A71" s="114"/>
      <c r="B71" s="47"/>
      <c r="C71" s="47"/>
      <c r="D71" s="47"/>
      <c r="E71" s="47"/>
      <c r="F71" s="47"/>
      <c r="G71" s="47"/>
      <c r="H71" s="46"/>
      <c r="I71" s="45"/>
    </row>
    <row r="72" spans="1:9" ht="13" x14ac:dyDescent="0.25">
      <c r="A72" s="553" t="s">
        <v>112</v>
      </c>
      <c r="B72" s="553"/>
      <c r="C72" s="553"/>
      <c r="D72" s="553"/>
      <c r="E72" s="553"/>
      <c r="F72" s="553"/>
      <c r="G72" s="553"/>
      <c r="H72" s="553"/>
      <c r="I72" s="553"/>
    </row>
    <row r="73" spans="1:9" ht="13" x14ac:dyDescent="0.25">
      <c r="A73" s="560"/>
      <c r="B73" s="560"/>
      <c r="C73" s="560"/>
      <c r="D73" s="560"/>
      <c r="E73" s="560"/>
      <c r="F73" s="560"/>
      <c r="G73" s="560"/>
      <c r="H73" s="560"/>
      <c r="I73" s="560"/>
    </row>
    <row r="74" spans="1:9" ht="14" x14ac:dyDescent="0.25">
      <c r="A74" s="554" t="s">
        <v>111</v>
      </c>
      <c r="B74" s="554"/>
      <c r="C74" s="554"/>
      <c r="D74" s="554"/>
      <c r="E74" s="554"/>
      <c r="F74" s="554"/>
      <c r="G74" s="554"/>
      <c r="H74" s="554"/>
      <c r="I74" s="554"/>
    </row>
    <row r="75" spans="1:9" ht="14" x14ac:dyDescent="0.25">
      <c r="A75" s="111" t="s">
        <v>74</v>
      </c>
      <c r="B75" s="554" t="s">
        <v>110</v>
      </c>
      <c r="C75" s="554"/>
      <c r="D75" s="554"/>
      <c r="E75" s="554"/>
      <c r="F75" s="554"/>
      <c r="G75" s="554"/>
      <c r="H75" s="554"/>
      <c r="I75" s="111" t="s">
        <v>16</v>
      </c>
    </row>
    <row r="76" spans="1:9" ht="13" x14ac:dyDescent="0.25">
      <c r="A76" s="104" t="s">
        <v>15</v>
      </c>
      <c r="B76" s="553" t="s">
        <v>109</v>
      </c>
      <c r="C76" s="553"/>
      <c r="D76" s="553"/>
      <c r="E76" s="553"/>
      <c r="F76" s="553"/>
      <c r="G76" s="553"/>
      <c r="H76" s="553"/>
      <c r="I76" s="25">
        <f>I34*8.33%</f>
        <v>56.189182000000002</v>
      </c>
    </row>
    <row r="77" spans="1:9" ht="13" x14ac:dyDescent="0.25">
      <c r="A77" s="104" t="s">
        <v>13</v>
      </c>
      <c r="B77" s="553" t="s">
        <v>108</v>
      </c>
      <c r="C77" s="553"/>
      <c r="D77" s="553"/>
      <c r="E77" s="553"/>
      <c r="F77" s="553"/>
      <c r="G77" s="553"/>
      <c r="H77" s="553"/>
      <c r="I77" s="44">
        <f>I34*2.78%</f>
        <v>18.752212</v>
      </c>
    </row>
    <row r="78" spans="1:9" ht="13" x14ac:dyDescent="0.25">
      <c r="A78" s="578" t="s">
        <v>80</v>
      </c>
      <c r="B78" s="578"/>
      <c r="C78" s="578"/>
      <c r="D78" s="578"/>
      <c r="E78" s="578"/>
      <c r="F78" s="578"/>
      <c r="G78" s="578"/>
      <c r="H78" s="578"/>
      <c r="I78" s="44">
        <f>SUM(I76:I77)</f>
        <v>74.941394000000003</v>
      </c>
    </row>
    <row r="79" spans="1:9" ht="13" x14ac:dyDescent="0.25">
      <c r="A79" s="104" t="s">
        <v>12</v>
      </c>
      <c r="B79" s="553" t="s">
        <v>107</v>
      </c>
      <c r="C79" s="553"/>
      <c r="D79" s="553"/>
      <c r="E79" s="553"/>
      <c r="F79" s="553"/>
      <c r="G79" s="553"/>
      <c r="H79" s="553"/>
      <c r="I79" s="110">
        <f>ROUND(H70*I78,2)</f>
        <v>27.58</v>
      </c>
    </row>
    <row r="80" spans="1:9" ht="13" x14ac:dyDescent="0.25">
      <c r="A80" s="578" t="s">
        <v>47</v>
      </c>
      <c r="B80" s="578"/>
      <c r="C80" s="578"/>
      <c r="D80" s="578"/>
      <c r="E80" s="578"/>
      <c r="F80" s="578"/>
      <c r="G80" s="578"/>
      <c r="H80" s="578"/>
      <c r="I80" s="44">
        <f>SUM(I78:I79)</f>
        <v>102.521394</v>
      </c>
    </row>
    <row r="81" spans="1:9" ht="13" x14ac:dyDescent="0.25">
      <c r="A81" s="580"/>
      <c r="B81" s="580"/>
      <c r="C81" s="580"/>
      <c r="D81" s="580"/>
      <c r="E81" s="580"/>
      <c r="F81" s="580"/>
      <c r="G81" s="580"/>
      <c r="H81" s="580"/>
      <c r="I81" s="580"/>
    </row>
    <row r="82" spans="1:9" ht="14" x14ac:dyDescent="0.25">
      <c r="A82" s="554" t="s">
        <v>106</v>
      </c>
      <c r="B82" s="554"/>
      <c r="C82" s="554"/>
      <c r="D82" s="554"/>
      <c r="E82" s="554"/>
      <c r="F82" s="554"/>
      <c r="G82" s="554"/>
      <c r="H82" s="554"/>
      <c r="I82" s="554"/>
    </row>
    <row r="83" spans="1:9" ht="14" x14ac:dyDescent="0.25">
      <c r="A83" s="111" t="s">
        <v>72</v>
      </c>
      <c r="B83" s="581" t="s">
        <v>105</v>
      </c>
      <c r="C83" s="581"/>
      <c r="D83" s="581"/>
      <c r="E83" s="581"/>
      <c r="F83" s="581"/>
      <c r="G83" s="581"/>
      <c r="H83" s="581"/>
      <c r="I83" s="111" t="s">
        <v>16</v>
      </c>
    </row>
    <row r="84" spans="1:9" ht="13" x14ac:dyDescent="0.25">
      <c r="A84" s="104" t="s">
        <v>15</v>
      </c>
      <c r="B84" s="553" t="s">
        <v>105</v>
      </c>
      <c r="C84" s="553"/>
      <c r="D84" s="553"/>
      <c r="E84" s="553"/>
      <c r="F84" s="553"/>
      <c r="G84" s="553"/>
      <c r="H84" s="553"/>
      <c r="I84" s="71">
        <f xml:space="preserve"> I34*0.07%</f>
        <v>0.4721780000000001</v>
      </c>
    </row>
    <row r="85" spans="1:9" ht="13" x14ac:dyDescent="0.25">
      <c r="A85" s="104" t="s">
        <v>13</v>
      </c>
      <c r="B85" s="553" t="s">
        <v>103</v>
      </c>
      <c r="C85" s="553"/>
      <c r="D85" s="553"/>
      <c r="E85" s="553"/>
      <c r="F85" s="553"/>
      <c r="G85" s="553"/>
      <c r="H85" s="553"/>
      <c r="I85" s="25">
        <f>ROUND(H70*I84,2)</f>
        <v>0.17</v>
      </c>
    </row>
    <row r="86" spans="1:9" ht="13" x14ac:dyDescent="0.25">
      <c r="A86" s="578" t="s">
        <v>47</v>
      </c>
      <c r="B86" s="578"/>
      <c r="C86" s="578"/>
      <c r="D86" s="578"/>
      <c r="E86" s="578"/>
      <c r="F86" s="578"/>
      <c r="G86" s="578"/>
      <c r="H86" s="578"/>
      <c r="I86" s="25">
        <f>SUM(I84:I85)</f>
        <v>0.64217800000000014</v>
      </c>
    </row>
    <row r="87" spans="1:9" ht="14" x14ac:dyDescent="0.25">
      <c r="A87" s="581" t="s">
        <v>102</v>
      </c>
      <c r="B87" s="581"/>
      <c r="C87" s="581"/>
      <c r="D87" s="581"/>
      <c r="E87" s="581"/>
      <c r="F87" s="581"/>
      <c r="G87" s="581"/>
      <c r="H87" s="581"/>
      <c r="I87" s="581"/>
    </row>
    <row r="88" spans="1:9" ht="14" x14ac:dyDescent="0.25">
      <c r="A88" s="111" t="s">
        <v>70</v>
      </c>
      <c r="B88" s="581" t="s">
        <v>101</v>
      </c>
      <c r="C88" s="581"/>
      <c r="D88" s="581"/>
      <c r="E88" s="581"/>
      <c r="F88" s="581"/>
      <c r="G88" s="581"/>
      <c r="H88" s="581"/>
      <c r="I88" s="111" t="s">
        <v>16</v>
      </c>
    </row>
    <row r="89" spans="1:9" ht="13" x14ac:dyDescent="0.25">
      <c r="A89" s="104" t="s">
        <v>15</v>
      </c>
      <c r="B89" s="577" t="s">
        <v>100</v>
      </c>
      <c r="C89" s="577"/>
      <c r="D89" s="577"/>
      <c r="E89" s="577"/>
      <c r="F89" s="577"/>
      <c r="G89" s="577"/>
      <c r="H89" s="577"/>
      <c r="I89" s="72">
        <f>I34*0.42%</f>
        <v>2.8330680000000004</v>
      </c>
    </row>
    <row r="90" spans="1:9" ht="13" x14ac:dyDescent="0.25">
      <c r="A90" s="104" t="s">
        <v>13</v>
      </c>
      <c r="B90" s="577" t="s">
        <v>99</v>
      </c>
      <c r="C90" s="577"/>
      <c r="D90" s="577"/>
      <c r="E90" s="577"/>
      <c r="F90" s="577"/>
      <c r="G90" s="577"/>
      <c r="H90" s="577"/>
      <c r="I90" s="25">
        <f>I34*0.03%</f>
        <v>0.20236200000000001</v>
      </c>
    </row>
    <row r="91" spans="1:9" ht="13" x14ac:dyDescent="0.25">
      <c r="A91" s="104" t="s">
        <v>98</v>
      </c>
      <c r="B91" s="577" t="s">
        <v>97</v>
      </c>
      <c r="C91" s="577"/>
      <c r="D91" s="577"/>
      <c r="E91" s="577"/>
      <c r="F91" s="577"/>
      <c r="G91" s="577"/>
      <c r="H91" s="577"/>
      <c r="I91" s="25">
        <f>ROUND((0.08*0.4*0.05)*I34,2)</f>
        <v>1.08</v>
      </c>
    </row>
    <row r="92" spans="1:9" ht="13" x14ac:dyDescent="0.25">
      <c r="A92" s="104" t="s">
        <v>96</v>
      </c>
      <c r="B92" s="553" t="s">
        <v>95</v>
      </c>
      <c r="C92" s="553"/>
      <c r="D92" s="553"/>
      <c r="E92" s="553"/>
      <c r="F92" s="553"/>
      <c r="G92" s="553"/>
      <c r="H92" s="553"/>
      <c r="I92" s="71">
        <f>ROUND((1*0.08*0.1*0.05)*I34,2)</f>
        <v>0.27</v>
      </c>
    </row>
    <row r="93" spans="1:9" ht="13" x14ac:dyDescent="0.25">
      <c r="A93" s="104" t="s">
        <v>35</v>
      </c>
      <c r="B93" s="553" t="s">
        <v>190</v>
      </c>
      <c r="C93" s="553"/>
      <c r="D93" s="553"/>
      <c r="E93" s="553"/>
      <c r="F93" s="553"/>
      <c r="G93" s="553"/>
      <c r="H93" s="553"/>
      <c r="I93" s="25">
        <f xml:space="preserve"> I34*1.94%</f>
        <v>13.086076000000002</v>
      </c>
    </row>
    <row r="94" spans="1:9" ht="13" x14ac:dyDescent="0.25">
      <c r="A94" s="104" t="s">
        <v>32</v>
      </c>
      <c r="B94" s="577" t="s">
        <v>93</v>
      </c>
      <c r="C94" s="577"/>
      <c r="D94" s="577"/>
      <c r="E94" s="577"/>
      <c r="F94" s="577"/>
      <c r="G94" s="577"/>
      <c r="H94" s="577"/>
      <c r="I94" s="25">
        <f>I93*36.8%</f>
        <v>4.8156759680000008</v>
      </c>
    </row>
    <row r="95" spans="1:9" ht="13" x14ac:dyDescent="0.25">
      <c r="A95" s="104" t="s">
        <v>92</v>
      </c>
      <c r="B95" s="577" t="s">
        <v>91</v>
      </c>
      <c r="C95" s="577"/>
      <c r="D95" s="577"/>
      <c r="E95" s="577"/>
      <c r="F95" s="577"/>
      <c r="G95" s="577"/>
      <c r="H95" s="577"/>
      <c r="I95" s="25">
        <f>ROUND(1*0.08*0.4*I34,2)</f>
        <v>21.59</v>
      </c>
    </row>
    <row r="96" spans="1:9" ht="13" x14ac:dyDescent="0.25">
      <c r="A96" s="104" t="s">
        <v>90</v>
      </c>
      <c r="B96" s="553" t="s">
        <v>89</v>
      </c>
      <c r="C96" s="553"/>
      <c r="D96" s="553"/>
      <c r="E96" s="553"/>
      <c r="F96" s="553"/>
      <c r="G96" s="553"/>
      <c r="H96" s="553"/>
      <c r="I96" s="25">
        <f>ROUND(1*0.08*0.1*I34,2)</f>
        <v>5.4</v>
      </c>
    </row>
    <row r="97" spans="1:9" ht="13" x14ac:dyDescent="0.25">
      <c r="A97" s="578" t="s">
        <v>47</v>
      </c>
      <c r="B97" s="578"/>
      <c r="C97" s="578"/>
      <c r="D97" s="578"/>
      <c r="E97" s="578"/>
      <c r="F97" s="578"/>
      <c r="G97" s="578"/>
      <c r="H97" s="578"/>
      <c r="I97" s="25">
        <f>SUM(I89:I96)</f>
        <v>49.277181968000001</v>
      </c>
    </row>
    <row r="98" spans="1:9" ht="14" x14ac:dyDescent="0.25">
      <c r="A98" s="554" t="s">
        <v>88</v>
      </c>
      <c r="B98" s="554"/>
      <c r="C98" s="554"/>
      <c r="D98" s="554"/>
      <c r="E98" s="554"/>
      <c r="F98" s="554"/>
      <c r="G98" s="554"/>
      <c r="H98" s="554"/>
      <c r="I98" s="554"/>
    </row>
    <row r="99" spans="1:9" ht="14" x14ac:dyDescent="0.3">
      <c r="A99" s="41" t="s">
        <v>68</v>
      </c>
      <c r="B99" s="581" t="s">
        <v>87</v>
      </c>
      <c r="C99" s="581"/>
      <c r="D99" s="581"/>
      <c r="E99" s="581"/>
      <c r="F99" s="581"/>
      <c r="G99" s="581"/>
      <c r="H99" s="581"/>
      <c r="I99" s="41" t="s">
        <v>16</v>
      </c>
    </row>
    <row r="100" spans="1:9" ht="13" x14ac:dyDescent="0.3">
      <c r="A100" s="102" t="s">
        <v>15</v>
      </c>
      <c r="B100" s="577" t="s">
        <v>86</v>
      </c>
      <c r="C100" s="577"/>
      <c r="D100" s="577"/>
      <c r="E100" s="577"/>
      <c r="F100" s="577"/>
      <c r="G100" s="577"/>
      <c r="H100" s="577"/>
      <c r="I100" s="25">
        <f>I34*8.33%</f>
        <v>56.189182000000002</v>
      </c>
    </row>
    <row r="101" spans="1:9" ht="13" x14ac:dyDescent="0.3">
      <c r="A101" s="102" t="s">
        <v>13</v>
      </c>
      <c r="B101" s="577" t="s">
        <v>191</v>
      </c>
      <c r="C101" s="577"/>
      <c r="D101" s="577"/>
      <c r="E101" s="577"/>
      <c r="F101" s="577"/>
      <c r="G101" s="577"/>
      <c r="H101" s="577"/>
      <c r="I101" s="40">
        <f>I34*1%</f>
        <v>6.745400000000001</v>
      </c>
    </row>
    <row r="102" spans="1:9" ht="13" x14ac:dyDescent="0.3">
      <c r="A102" s="102" t="s">
        <v>12</v>
      </c>
      <c r="B102" s="577" t="s">
        <v>180</v>
      </c>
      <c r="C102" s="577"/>
      <c r="D102" s="577"/>
      <c r="E102" s="577"/>
      <c r="F102" s="577"/>
      <c r="G102" s="577"/>
      <c r="H102" s="577"/>
      <c r="I102" s="40">
        <f>I34*0.02%</f>
        <v>0.13490800000000003</v>
      </c>
    </row>
    <row r="103" spans="1:9" ht="13" x14ac:dyDescent="0.3">
      <c r="A103" s="102" t="s">
        <v>35</v>
      </c>
      <c r="B103" s="577" t="s">
        <v>192</v>
      </c>
      <c r="C103" s="577"/>
      <c r="D103" s="577"/>
      <c r="E103" s="577"/>
      <c r="F103" s="577"/>
      <c r="G103" s="577"/>
      <c r="H103" s="577"/>
      <c r="I103" s="40">
        <f>I34*0.05%</f>
        <v>0.33727000000000007</v>
      </c>
    </row>
    <row r="104" spans="1:9" ht="13" x14ac:dyDescent="0.3">
      <c r="A104" s="102" t="s">
        <v>32</v>
      </c>
      <c r="B104" s="577" t="s">
        <v>193</v>
      </c>
      <c r="C104" s="577"/>
      <c r="D104" s="577"/>
      <c r="E104" s="577"/>
      <c r="F104" s="577"/>
      <c r="G104" s="577"/>
      <c r="H104" s="577"/>
      <c r="I104" s="37">
        <f>I34*0.28%</f>
        <v>1.8887120000000004</v>
      </c>
    </row>
    <row r="105" spans="1:9" ht="13" x14ac:dyDescent="0.3">
      <c r="A105" s="102" t="s">
        <v>81</v>
      </c>
      <c r="B105" s="577" t="s">
        <v>65</v>
      </c>
      <c r="C105" s="577"/>
      <c r="D105" s="577"/>
      <c r="E105" s="577"/>
      <c r="F105" s="577"/>
      <c r="G105" s="577"/>
      <c r="H105" s="577"/>
      <c r="I105" s="37"/>
    </row>
    <row r="106" spans="1:9" ht="13" x14ac:dyDescent="0.3">
      <c r="A106" s="578" t="s">
        <v>80</v>
      </c>
      <c r="B106" s="578"/>
      <c r="C106" s="578"/>
      <c r="D106" s="578"/>
      <c r="E106" s="578"/>
      <c r="F106" s="578"/>
      <c r="G106" s="578"/>
      <c r="H106" s="578"/>
      <c r="I106" s="37">
        <f>SUM(I100:I105)</f>
        <v>65.295472000000004</v>
      </c>
    </row>
    <row r="107" spans="1:9" ht="13" x14ac:dyDescent="0.3">
      <c r="A107" s="105" t="s">
        <v>79</v>
      </c>
      <c r="B107" s="577" t="s">
        <v>78</v>
      </c>
      <c r="C107" s="577"/>
      <c r="D107" s="577"/>
      <c r="E107" s="577"/>
      <c r="F107" s="577"/>
      <c r="G107" s="577"/>
      <c r="H107" s="577"/>
      <c r="I107" s="37">
        <f>ROUND(H70*I106,2)</f>
        <v>24.03</v>
      </c>
    </row>
    <row r="108" spans="1:9" ht="13" x14ac:dyDescent="0.25">
      <c r="A108" s="578" t="s">
        <v>47</v>
      </c>
      <c r="B108" s="578"/>
      <c r="C108" s="578"/>
      <c r="D108" s="578"/>
      <c r="E108" s="578"/>
      <c r="F108" s="578"/>
      <c r="G108" s="578"/>
      <c r="H108" s="578"/>
      <c r="I108" s="25">
        <f>SUM(I106:I107)</f>
        <v>89.325472000000005</v>
      </c>
    </row>
    <row r="109" spans="1:9" ht="14" x14ac:dyDescent="0.25">
      <c r="A109" s="581" t="s">
        <v>77</v>
      </c>
      <c r="B109" s="581"/>
      <c r="C109" s="581"/>
      <c r="D109" s="581"/>
      <c r="E109" s="581"/>
      <c r="F109" s="581"/>
      <c r="G109" s="581"/>
      <c r="H109" s="581"/>
      <c r="I109" s="581"/>
    </row>
    <row r="110" spans="1:9" ht="14" x14ac:dyDescent="0.25">
      <c r="A110" s="111">
        <v>4</v>
      </c>
      <c r="B110" s="554" t="s">
        <v>34</v>
      </c>
      <c r="C110" s="554"/>
      <c r="D110" s="554"/>
      <c r="E110" s="554"/>
      <c r="F110" s="554"/>
      <c r="G110" s="554"/>
      <c r="H110" s="554"/>
      <c r="I110" s="111" t="s">
        <v>16</v>
      </c>
    </row>
    <row r="111" spans="1:9" ht="13" x14ac:dyDescent="0.25">
      <c r="A111" s="104" t="s">
        <v>76</v>
      </c>
      <c r="B111" s="553" t="s">
        <v>75</v>
      </c>
      <c r="C111" s="553"/>
      <c r="D111" s="553"/>
      <c r="E111" s="553"/>
      <c r="F111" s="553"/>
      <c r="G111" s="553"/>
      <c r="H111" s="553"/>
      <c r="I111" s="25">
        <f>I70</f>
        <v>248.23071999999999</v>
      </c>
    </row>
    <row r="112" spans="1:9" ht="13" x14ac:dyDescent="0.25">
      <c r="A112" s="104" t="s">
        <v>74</v>
      </c>
      <c r="B112" s="553" t="s">
        <v>73</v>
      </c>
      <c r="C112" s="553"/>
      <c r="D112" s="553"/>
      <c r="E112" s="553"/>
      <c r="F112" s="553"/>
      <c r="G112" s="553"/>
      <c r="H112" s="553"/>
      <c r="I112" s="25">
        <f>I80</f>
        <v>102.521394</v>
      </c>
    </row>
    <row r="113" spans="1:9" ht="13" x14ac:dyDescent="0.25">
      <c r="A113" s="104" t="s">
        <v>72</v>
      </c>
      <c r="B113" s="553" t="s">
        <v>71</v>
      </c>
      <c r="C113" s="553"/>
      <c r="D113" s="553"/>
      <c r="E113" s="553"/>
      <c r="F113" s="553"/>
      <c r="G113" s="553"/>
      <c r="H113" s="553"/>
      <c r="I113" s="25">
        <f>I86</f>
        <v>0.64217800000000014</v>
      </c>
    </row>
    <row r="114" spans="1:9" ht="13" x14ac:dyDescent="0.25">
      <c r="A114" s="104" t="s">
        <v>70</v>
      </c>
      <c r="B114" s="553" t="s">
        <v>69</v>
      </c>
      <c r="C114" s="553"/>
      <c r="D114" s="553"/>
      <c r="E114" s="553"/>
      <c r="F114" s="553"/>
      <c r="G114" s="553"/>
      <c r="H114" s="553"/>
      <c r="I114" s="25">
        <f>I97</f>
        <v>49.277181968000001</v>
      </c>
    </row>
    <row r="115" spans="1:9" ht="13" x14ac:dyDescent="0.25">
      <c r="A115" s="104" t="s">
        <v>68</v>
      </c>
      <c r="B115" s="553" t="s">
        <v>67</v>
      </c>
      <c r="C115" s="553"/>
      <c r="D115" s="553"/>
      <c r="E115" s="553"/>
      <c r="F115" s="553"/>
      <c r="G115" s="553"/>
      <c r="H115" s="553"/>
      <c r="I115" s="25">
        <f>I108</f>
        <v>89.325472000000005</v>
      </c>
    </row>
    <row r="116" spans="1:9" ht="13" x14ac:dyDescent="0.25">
      <c r="A116" s="104" t="s">
        <v>66</v>
      </c>
      <c r="B116" s="553" t="s">
        <v>65</v>
      </c>
      <c r="C116" s="553"/>
      <c r="D116" s="553"/>
      <c r="E116" s="553"/>
      <c r="F116" s="553"/>
      <c r="G116" s="553"/>
      <c r="H116" s="553"/>
      <c r="I116" s="25">
        <v>0</v>
      </c>
    </row>
    <row r="117" spans="1:9" ht="13" x14ac:dyDescent="0.25">
      <c r="A117" s="578" t="s">
        <v>47</v>
      </c>
      <c r="B117" s="578"/>
      <c r="C117" s="578"/>
      <c r="D117" s="578"/>
      <c r="E117" s="578"/>
      <c r="F117" s="578"/>
      <c r="G117" s="578"/>
      <c r="H117" s="578"/>
      <c r="I117" s="25">
        <f>SUM(I111:I116)</f>
        <v>489.99694596799998</v>
      </c>
    </row>
    <row r="118" spans="1:9" ht="13" x14ac:dyDescent="0.25">
      <c r="A118" s="560" t="s">
        <v>64</v>
      </c>
      <c r="B118" s="560"/>
      <c r="C118" s="560"/>
      <c r="D118" s="560"/>
      <c r="E118" s="560"/>
      <c r="F118" s="560"/>
      <c r="G118" s="560"/>
      <c r="H118" s="560"/>
      <c r="I118" s="560"/>
    </row>
    <row r="119" spans="1:9" ht="14" x14ac:dyDescent="0.25">
      <c r="A119" s="111">
        <v>5</v>
      </c>
      <c r="B119" s="581" t="s">
        <v>63</v>
      </c>
      <c r="C119" s="581"/>
      <c r="D119" s="581"/>
      <c r="E119" s="581"/>
      <c r="F119" s="581"/>
      <c r="G119" s="581"/>
      <c r="H119" s="111" t="s">
        <v>62</v>
      </c>
      <c r="I119" s="34" t="s">
        <v>16</v>
      </c>
    </row>
    <row r="120" spans="1:9" ht="13" x14ac:dyDescent="0.25">
      <c r="A120" s="582" t="s">
        <v>61</v>
      </c>
      <c r="B120" s="582"/>
      <c r="C120" s="582"/>
      <c r="D120" s="582"/>
      <c r="E120" s="582"/>
      <c r="F120" s="582"/>
      <c r="G120" s="582"/>
      <c r="H120" s="33" t="s">
        <v>49</v>
      </c>
      <c r="I120" s="23">
        <f>SUM(I34+I46+I56+I117)</f>
        <v>1404.5369459680001</v>
      </c>
    </row>
    <row r="121" spans="1:9" ht="13" x14ac:dyDescent="0.25">
      <c r="A121" s="104" t="s">
        <v>15</v>
      </c>
      <c r="B121" s="577" t="s">
        <v>60</v>
      </c>
      <c r="C121" s="577"/>
      <c r="D121" s="577"/>
      <c r="E121" s="577"/>
      <c r="F121" s="577"/>
      <c r="G121" s="577"/>
      <c r="H121" s="32">
        <v>1.8499999999999999E-2</v>
      </c>
      <c r="I121" s="25">
        <v>30.72</v>
      </c>
    </row>
    <row r="122" spans="1:9" ht="13" x14ac:dyDescent="0.25">
      <c r="A122" s="582" t="s">
        <v>59</v>
      </c>
      <c r="B122" s="582"/>
      <c r="C122" s="582"/>
      <c r="D122" s="582"/>
      <c r="E122" s="582"/>
      <c r="F122" s="582"/>
      <c r="G122" s="582"/>
      <c r="H122" s="31" t="s">
        <v>49</v>
      </c>
      <c r="I122" s="23">
        <f>SUM(I34+I46+I56+I117+I121)</f>
        <v>1435.2569459680001</v>
      </c>
    </row>
    <row r="123" spans="1:9" ht="13" x14ac:dyDescent="0.25">
      <c r="A123" s="104" t="s">
        <v>13</v>
      </c>
      <c r="B123" s="577" t="s">
        <v>58</v>
      </c>
      <c r="C123" s="577"/>
      <c r="D123" s="577"/>
      <c r="E123" s="577"/>
      <c r="F123" s="577"/>
      <c r="G123" s="577"/>
      <c r="H123" s="32">
        <v>4.2999999999999997E-2</v>
      </c>
      <c r="I123" s="25">
        <v>70</v>
      </c>
    </row>
    <row r="124" spans="1:9" ht="13" x14ac:dyDescent="0.25">
      <c r="A124" s="582" t="s">
        <v>57</v>
      </c>
      <c r="B124" s="582"/>
      <c r="C124" s="582"/>
      <c r="D124" s="582"/>
      <c r="E124" s="582"/>
      <c r="F124" s="582"/>
      <c r="G124" s="582"/>
      <c r="H124" s="31" t="s">
        <v>49</v>
      </c>
      <c r="I124" s="23">
        <f>SUM(I34+I46+I56+I117+I121+I123)</f>
        <v>1505.2569459680001</v>
      </c>
    </row>
    <row r="125" spans="1:9" ht="13" x14ac:dyDescent="0.25">
      <c r="A125" s="104" t="s">
        <v>12</v>
      </c>
      <c r="B125" s="577" t="s">
        <v>56</v>
      </c>
      <c r="C125" s="577"/>
      <c r="D125" s="577"/>
      <c r="E125" s="577"/>
      <c r="F125" s="577"/>
      <c r="G125" s="577"/>
      <c r="H125" s="30" t="s">
        <v>49</v>
      </c>
      <c r="I125" s="28" t="s">
        <v>49</v>
      </c>
    </row>
    <row r="126" spans="1:9" ht="13" x14ac:dyDescent="0.25">
      <c r="A126" s="104"/>
      <c r="B126" s="577" t="s">
        <v>55</v>
      </c>
      <c r="C126" s="577"/>
      <c r="D126" s="577"/>
      <c r="E126" s="577"/>
      <c r="F126" s="577"/>
      <c r="G126" s="577"/>
      <c r="H126" s="30" t="s">
        <v>49</v>
      </c>
      <c r="I126" s="28" t="s">
        <v>49</v>
      </c>
    </row>
    <row r="127" spans="1:9" ht="13" x14ac:dyDescent="0.25">
      <c r="A127" s="104"/>
      <c r="B127" s="583" t="s">
        <v>54</v>
      </c>
      <c r="C127" s="583"/>
      <c r="D127" s="583"/>
      <c r="E127" s="583"/>
      <c r="F127" s="583"/>
      <c r="G127" s="583"/>
      <c r="H127" s="26">
        <v>0.03</v>
      </c>
      <c r="I127" s="25">
        <v>48.38</v>
      </c>
    </row>
    <row r="128" spans="1:9" ht="13" x14ac:dyDescent="0.25">
      <c r="A128" s="104"/>
      <c r="B128" s="583" t="s">
        <v>53</v>
      </c>
      <c r="C128" s="583"/>
      <c r="D128" s="583"/>
      <c r="E128" s="583"/>
      <c r="F128" s="583"/>
      <c r="G128" s="583"/>
      <c r="H128" s="26">
        <v>6.4999999999999997E-3</v>
      </c>
      <c r="I128" s="25">
        <v>10.48</v>
      </c>
    </row>
    <row r="129" spans="1:9" ht="13" x14ac:dyDescent="0.25">
      <c r="A129" s="104"/>
      <c r="B129" s="582" t="s">
        <v>52</v>
      </c>
      <c r="C129" s="582"/>
      <c r="D129" s="582"/>
      <c r="E129" s="582"/>
      <c r="F129" s="582"/>
      <c r="G129" s="582"/>
      <c r="H129" s="29" t="s">
        <v>49</v>
      </c>
      <c r="I129" s="28" t="s">
        <v>49</v>
      </c>
    </row>
    <row r="130" spans="1:9" ht="13" x14ac:dyDescent="0.25">
      <c r="A130" s="104"/>
      <c r="B130" s="584" t="s">
        <v>51</v>
      </c>
      <c r="C130" s="584"/>
      <c r="D130" s="584"/>
      <c r="E130" s="584"/>
      <c r="F130" s="584"/>
      <c r="G130" s="584"/>
      <c r="H130" s="29" t="s">
        <v>49</v>
      </c>
      <c r="I130" s="28" t="s">
        <v>49</v>
      </c>
    </row>
    <row r="131" spans="1:9" ht="13" x14ac:dyDescent="0.25">
      <c r="A131" s="104"/>
      <c r="B131" s="573" t="s">
        <v>50</v>
      </c>
      <c r="C131" s="573"/>
      <c r="D131" s="573"/>
      <c r="E131" s="573"/>
      <c r="F131" s="573"/>
      <c r="G131" s="573"/>
      <c r="H131" s="29" t="s">
        <v>49</v>
      </c>
      <c r="I131" s="28" t="s">
        <v>49</v>
      </c>
    </row>
    <row r="132" spans="1:9" ht="13" x14ac:dyDescent="0.25">
      <c r="A132" s="104"/>
      <c r="B132" s="583" t="s">
        <v>179</v>
      </c>
      <c r="C132" s="583"/>
      <c r="D132" s="583"/>
      <c r="E132" s="583"/>
      <c r="F132" s="583"/>
      <c r="G132" s="583"/>
      <c r="H132" s="26">
        <v>0.03</v>
      </c>
      <c r="I132" s="25">
        <v>48.38</v>
      </c>
    </row>
    <row r="133" spans="1:9" ht="13" x14ac:dyDescent="0.25">
      <c r="A133" s="578" t="s">
        <v>47</v>
      </c>
      <c r="B133" s="578"/>
      <c r="C133" s="578"/>
      <c r="D133" s="578"/>
      <c r="E133" s="578"/>
      <c r="F133" s="578"/>
      <c r="G133" s="578"/>
      <c r="H133" s="578"/>
      <c r="I133" s="25">
        <f>I121+I123+I127+I128+I132</f>
        <v>207.95999999999998</v>
      </c>
    </row>
    <row r="134" spans="1:9" ht="13" x14ac:dyDescent="0.25">
      <c r="A134" s="578"/>
      <c r="B134" s="578"/>
      <c r="C134" s="578"/>
      <c r="D134" s="578"/>
      <c r="E134" s="578"/>
      <c r="F134" s="578"/>
      <c r="G134" s="578"/>
      <c r="H134" s="578"/>
      <c r="I134" s="578"/>
    </row>
    <row r="135" spans="1:9" ht="13" x14ac:dyDescent="0.25">
      <c r="A135" s="589" t="s">
        <v>46</v>
      </c>
      <c r="B135" s="589"/>
      <c r="C135" s="589"/>
      <c r="D135" s="589"/>
      <c r="E135" s="589"/>
      <c r="F135" s="589"/>
      <c r="G135" s="589"/>
      <c r="H135" s="24">
        <f>SUM(H127:H132)</f>
        <v>6.6500000000000004E-2</v>
      </c>
      <c r="I135" s="23">
        <f>SUM(I127:I132)</f>
        <v>107.24000000000001</v>
      </c>
    </row>
    <row r="136" spans="1:9" x14ac:dyDescent="0.25">
      <c r="A136" s="590" t="s">
        <v>45</v>
      </c>
      <c r="B136" s="590"/>
      <c r="C136" s="591" t="s">
        <v>44</v>
      </c>
      <c r="D136" s="591"/>
      <c r="E136" s="591"/>
      <c r="F136" s="591"/>
      <c r="G136" s="591"/>
      <c r="H136" s="591"/>
      <c r="I136" s="591"/>
    </row>
    <row r="137" spans="1:9" x14ac:dyDescent="0.25">
      <c r="A137" s="590"/>
      <c r="B137" s="590"/>
      <c r="C137" s="592" t="s">
        <v>43</v>
      </c>
      <c r="D137" s="592"/>
      <c r="E137" s="592"/>
      <c r="F137" s="592"/>
      <c r="G137" s="592"/>
      <c r="H137" s="592"/>
      <c r="I137" s="592"/>
    </row>
    <row r="138" spans="1:9" x14ac:dyDescent="0.25">
      <c r="A138" s="590"/>
      <c r="B138" s="590"/>
      <c r="C138" s="593" t="s">
        <v>42</v>
      </c>
      <c r="D138" s="593"/>
      <c r="E138" s="593"/>
      <c r="F138" s="593"/>
      <c r="G138" s="593"/>
      <c r="H138" s="593"/>
      <c r="I138" s="593"/>
    </row>
    <row r="139" spans="1:9" x14ac:dyDescent="0.25">
      <c r="A139" s="585"/>
      <c r="B139" s="585"/>
      <c r="C139" s="585"/>
      <c r="D139" s="585"/>
      <c r="E139" s="585"/>
      <c r="F139" s="585"/>
      <c r="G139" s="585"/>
      <c r="H139" s="585"/>
      <c r="I139" s="585"/>
    </row>
    <row r="140" spans="1:9" ht="13" x14ac:dyDescent="0.25">
      <c r="A140" s="553" t="s">
        <v>41</v>
      </c>
      <c r="B140" s="553"/>
      <c r="C140" s="553"/>
      <c r="D140" s="553"/>
      <c r="E140" s="553"/>
      <c r="F140" s="553"/>
      <c r="G140" s="553"/>
      <c r="H140" s="553"/>
      <c r="I140" s="553"/>
    </row>
    <row r="141" spans="1:9" ht="13" x14ac:dyDescent="0.25">
      <c r="A141" s="578"/>
      <c r="B141" s="578"/>
      <c r="C141" s="578"/>
      <c r="D141" s="578"/>
      <c r="E141" s="578"/>
      <c r="F141" s="578"/>
      <c r="G141" s="578"/>
      <c r="H141" s="578"/>
      <c r="I141" s="578"/>
    </row>
    <row r="142" spans="1:9" ht="15.5" x14ac:dyDescent="0.25">
      <c r="A142" s="586" t="s">
        <v>40</v>
      </c>
      <c r="B142" s="586"/>
      <c r="C142" s="586"/>
      <c r="D142" s="586"/>
      <c r="E142" s="586"/>
      <c r="F142" s="586"/>
      <c r="G142" s="586"/>
      <c r="H142" s="586"/>
      <c r="I142" s="586"/>
    </row>
    <row r="143" spans="1:9" ht="14" x14ac:dyDescent="0.25">
      <c r="A143" s="587" t="s">
        <v>39</v>
      </c>
      <c r="B143" s="587"/>
      <c r="C143" s="587"/>
      <c r="D143" s="587"/>
      <c r="E143" s="587"/>
      <c r="F143" s="587"/>
      <c r="G143" s="587"/>
      <c r="H143" s="587"/>
      <c r="I143" s="103" t="s">
        <v>16</v>
      </c>
    </row>
    <row r="144" spans="1:9" ht="13" x14ac:dyDescent="0.25">
      <c r="A144" s="107" t="s">
        <v>15</v>
      </c>
      <c r="B144" s="588" t="s">
        <v>38</v>
      </c>
      <c r="C144" s="588"/>
      <c r="D144" s="588"/>
      <c r="E144" s="588"/>
      <c r="F144" s="588"/>
      <c r="G144" s="588"/>
      <c r="H144" s="588"/>
      <c r="I144" s="20">
        <f>I34</f>
        <v>674.54000000000008</v>
      </c>
    </row>
    <row r="145" spans="1:9" ht="13" x14ac:dyDescent="0.25">
      <c r="A145" s="107" t="s">
        <v>13</v>
      </c>
      <c r="B145" s="588" t="s">
        <v>37</v>
      </c>
      <c r="C145" s="588"/>
      <c r="D145" s="588"/>
      <c r="E145" s="588"/>
      <c r="F145" s="588"/>
      <c r="G145" s="588"/>
      <c r="H145" s="588"/>
      <c r="I145" s="20">
        <f>I46</f>
        <v>220</v>
      </c>
    </row>
    <row r="146" spans="1:9" ht="13" x14ac:dyDescent="0.25">
      <c r="A146" s="107" t="s">
        <v>12</v>
      </c>
      <c r="B146" s="588" t="s">
        <v>36</v>
      </c>
      <c r="C146" s="588"/>
      <c r="D146" s="588"/>
      <c r="E146" s="588"/>
      <c r="F146" s="588"/>
      <c r="G146" s="588"/>
      <c r="H146" s="588"/>
      <c r="I146" s="20">
        <f>I56</f>
        <v>20</v>
      </c>
    </row>
    <row r="147" spans="1:9" ht="13" x14ac:dyDescent="0.25">
      <c r="A147" s="107" t="s">
        <v>35</v>
      </c>
      <c r="B147" s="588" t="s">
        <v>34</v>
      </c>
      <c r="C147" s="588"/>
      <c r="D147" s="588"/>
      <c r="E147" s="588"/>
      <c r="F147" s="588"/>
      <c r="G147" s="588"/>
      <c r="H147" s="588"/>
      <c r="I147" s="20">
        <f>I117</f>
        <v>489.99694596799998</v>
      </c>
    </row>
    <row r="148" spans="1:9" ht="13" x14ac:dyDescent="0.25">
      <c r="A148" s="598" t="s">
        <v>33</v>
      </c>
      <c r="B148" s="598"/>
      <c r="C148" s="598"/>
      <c r="D148" s="598"/>
      <c r="E148" s="598"/>
      <c r="F148" s="598"/>
      <c r="G148" s="598"/>
      <c r="H148" s="598"/>
      <c r="I148" s="20">
        <f>SUM(I144:I147)</f>
        <v>1404.5369459680001</v>
      </c>
    </row>
    <row r="149" spans="1:9" ht="13" x14ac:dyDescent="0.25">
      <c r="A149" s="21" t="s">
        <v>32</v>
      </c>
      <c r="B149" s="588" t="s">
        <v>31</v>
      </c>
      <c r="C149" s="588"/>
      <c r="D149" s="588"/>
      <c r="E149" s="588"/>
      <c r="F149" s="588"/>
      <c r="G149" s="588"/>
      <c r="H149" s="588"/>
      <c r="I149" s="20">
        <v>207.96</v>
      </c>
    </row>
    <row r="150" spans="1:9" ht="13" x14ac:dyDescent="0.25">
      <c r="A150" s="598" t="s">
        <v>30</v>
      </c>
      <c r="B150" s="598"/>
      <c r="C150" s="598"/>
      <c r="D150" s="598"/>
      <c r="E150" s="598"/>
      <c r="F150" s="598"/>
      <c r="G150" s="598"/>
      <c r="H150" s="598"/>
      <c r="I150" s="20">
        <v>1612.5</v>
      </c>
    </row>
    <row r="151" spans="1:9" ht="14.5" x14ac:dyDescent="0.25">
      <c r="A151" s="594" t="s">
        <v>29</v>
      </c>
      <c r="B151" s="594"/>
      <c r="C151" s="594"/>
      <c r="D151" s="594"/>
      <c r="E151" s="594"/>
      <c r="F151" s="594"/>
      <c r="G151" s="594"/>
      <c r="H151" s="594"/>
      <c r="I151" s="594"/>
    </row>
    <row r="152" spans="1:9" ht="15.5" x14ac:dyDescent="0.25">
      <c r="A152" s="586" t="s">
        <v>28</v>
      </c>
      <c r="B152" s="586"/>
      <c r="C152" s="586"/>
      <c r="D152" s="586"/>
      <c r="E152" s="586"/>
      <c r="F152" s="586"/>
      <c r="G152" s="586"/>
      <c r="H152" s="586"/>
      <c r="I152" s="586"/>
    </row>
    <row r="153" spans="1:9" ht="69" x14ac:dyDescent="0.25">
      <c r="A153" s="595" t="s">
        <v>27</v>
      </c>
      <c r="B153" s="595"/>
      <c r="C153" s="580" t="s">
        <v>26</v>
      </c>
      <c r="D153" s="580"/>
      <c r="E153" s="19" t="s">
        <v>25</v>
      </c>
      <c r="F153" s="580" t="s">
        <v>24</v>
      </c>
      <c r="G153" s="580"/>
      <c r="H153" s="103" t="s">
        <v>23</v>
      </c>
      <c r="I153" s="103" t="s">
        <v>22</v>
      </c>
    </row>
    <row r="154" spans="1:9" x14ac:dyDescent="0.25">
      <c r="A154" s="621" t="s">
        <v>197</v>
      </c>
      <c r="B154" s="596"/>
      <c r="C154" s="619">
        <v>1612.5</v>
      </c>
      <c r="D154" s="597"/>
      <c r="E154" s="18">
        <v>1</v>
      </c>
      <c r="F154" s="619">
        <v>1612.5</v>
      </c>
      <c r="G154" s="597"/>
      <c r="H154" s="16">
        <v>1</v>
      </c>
      <c r="I154" s="108">
        <v>1612.5</v>
      </c>
    </row>
    <row r="155" spans="1:9" ht="13" x14ac:dyDescent="0.25">
      <c r="A155" s="603" t="s">
        <v>20</v>
      </c>
      <c r="B155" s="603"/>
      <c r="C155" s="603"/>
      <c r="D155" s="603"/>
      <c r="E155" s="603"/>
      <c r="F155" s="603"/>
      <c r="G155" s="603"/>
      <c r="H155" s="603"/>
      <c r="I155" s="108">
        <f>SUM(I154)</f>
        <v>1612.5</v>
      </c>
    </row>
    <row r="156" spans="1:9" ht="15.5" x14ac:dyDescent="0.25">
      <c r="A156" s="586" t="s">
        <v>19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15.5" x14ac:dyDescent="0.25">
      <c r="A157" s="586" t="s">
        <v>18</v>
      </c>
      <c r="B157" s="586"/>
      <c r="C157" s="586"/>
      <c r="D157" s="586"/>
      <c r="E157" s="586"/>
      <c r="F157" s="586"/>
      <c r="G157" s="586"/>
      <c r="H157" s="586"/>
      <c r="I157" s="586"/>
    </row>
    <row r="158" spans="1:9" ht="13" x14ac:dyDescent="0.25">
      <c r="A158" s="580" t="s">
        <v>17</v>
      </c>
      <c r="B158" s="580"/>
      <c r="C158" s="580"/>
      <c r="D158" s="580"/>
      <c r="E158" s="580"/>
      <c r="F158" s="580"/>
      <c r="G158" s="580"/>
      <c r="H158" s="580"/>
      <c r="I158" s="103" t="s">
        <v>16</v>
      </c>
    </row>
    <row r="159" spans="1:9" x14ac:dyDescent="0.25">
      <c r="A159" s="106" t="s">
        <v>15</v>
      </c>
      <c r="B159" s="583" t="s">
        <v>14</v>
      </c>
      <c r="C159" s="583"/>
      <c r="D159" s="583"/>
      <c r="E159" s="583"/>
      <c r="F159" s="583"/>
      <c r="G159" s="583"/>
      <c r="H159" s="583"/>
      <c r="I159" s="16">
        <v>20</v>
      </c>
    </row>
    <row r="160" spans="1:9" x14ac:dyDescent="0.25">
      <c r="A160" s="106" t="s">
        <v>13</v>
      </c>
      <c r="B160" s="583" t="s">
        <v>9</v>
      </c>
      <c r="C160" s="583"/>
      <c r="D160" s="583"/>
      <c r="E160" s="583"/>
      <c r="F160" s="583"/>
      <c r="G160" s="583"/>
      <c r="H160" s="583"/>
      <c r="I160" s="108">
        <v>1612.5</v>
      </c>
    </row>
    <row r="161" spans="1:9" x14ac:dyDescent="0.25">
      <c r="A161" s="106" t="s">
        <v>12</v>
      </c>
      <c r="B161" s="583" t="s">
        <v>11</v>
      </c>
      <c r="C161" s="583"/>
      <c r="D161" s="583"/>
      <c r="E161" s="583"/>
      <c r="F161" s="583"/>
      <c r="G161" s="583"/>
      <c r="H161" s="583"/>
      <c r="I161" s="108">
        <v>32250</v>
      </c>
    </row>
    <row r="162" spans="1:9" x14ac:dyDescent="0.25">
      <c r="A162" s="599"/>
      <c r="B162" s="599"/>
      <c r="C162" s="599"/>
      <c r="D162" s="599"/>
      <c r="E162" s="599"/>
      <c r="F162" s="599"/>
      <c r="G162" s="599"/>
      <c r="H162" s="599"/>
      <c r="I162" s="599"/>
    </row>
    <row r="163" spans="1:9" x14ac:dyDescent="0.25">
      <c r="A163" s="596" t="s">
        <v>10</v>
      </c>
      <c r="B163" s="596"/>
      <c r="C163" s="596"/>
      <c r="D163" s="596"/>
      <c r="E163" s="596"/>
      <c r="F163" s="596"/>
      <c r="G163" s="596"/>
      <c r="H163" s="596"/>
      <c r="I163" s="596"/>
    </row>
    <row r="164" spans="1:9" ht="13" x14ac:dyDescent="0.3">
      <c r="A164" s="13"/>
      <c r="B164" s="13"/>
      <c r="C164" s="13"/>
      <c r="D164" s="13"/>
      <c r="E164" s="13"/>
      <c r="F164" s="13"/>
      <c r="G164" s="13"/>
      <c r="H164" s="12"/>
      <c r="I164" s="12"/>
    </row>
    <row r="165" spans="1:9" ht="13" x14ac:dyDescent="0.3">
      <c r="A165" s="600"/>
      <c r="B165" s="600"/>
      <c r="C165" s="600"/>
      <c r="D165" s="600"/>
      <c r="E165" s="600"/>
      <c r="F165" s="600"/>
      <c r="G165" s="600"/>
      <c r="H165" s="600"/>
      <c r="I165" s="600"/>
    </row>
    <row r="166" spans="1:9" ht="18" x14ac:dyDescent="0.25">
      <c r="A166" s="601" t="s">
        <v>9</v>
      </c>
      <c r="B166" s="601"/>
      <c r="C166" s="601"/>
      <c r="D166" s="601"/>
      <c r="E166" s="601"/>
      <c r="F166" s="601"/>
      <c r="G166" s="602">
        <v>1612.5</v>
      </c>
      <c r="H166" s="602"/>
      <c r="I166" s="602"/>
    </row>
    <row r="167" spans="1:9" ht="18" x14ac:dyDescent="0.4">
      <c r="A167" s="607"/>
      <c r="B167" s="607"/>
      <c r="C167" s="607"/>
      <c r="D167" s="607"/>
      <c r="E167" s="607"/>
      <c r="F167" s="607"/>
      <c r="G167" s="607"/>
      <c r="H167" s="607"/>
      <c r="I167" s="607"/>
    </row>
    <row r="168" spans="1:9" ht="18" x14ac:dyDescent="0.25">
      <c r="A168" s="601" t="s">
        <v>8</v>
      </c>
      <c r="B168" s="601"/>
      <c r="C168" s="601"/>
      <c r="D168" s="601"/>
      <c r="E168" s="601"/>
      <c r="F168" s="601"/>
      <c r="G168" s="608">
        <f>H13</f>
        <v>20</v>
      </c>
      <c r="H168" s="608"/>
      <c r="I168" s="608"/>
    </row>
    <row r="169" spans="1:9" ht="18" x14ac:dyDescent="0.25">
      <c r="A169" s="609"/>
      <c r="B169" s="609"/>
      <c r="C169" s="609"/>
      <c r="D169" s="609"/>
      <c r="E169" s="609"/>
      <c r="F169" s="609"/>
      <c r="G169" s="609"/>
      <c r="H169" s="609"/>
      <c r="I169" s="609"/>
    </row>
    <row r="170" spans="1:9" ht="18" x14ac:dyDescent="0.25">
      <c r="A170" s="610" t="s">
        <v>7</v>
      </c>
      <c r="B170" s="610"/>
      <c r="C170" s="610"/>
      <c r="D170" s="610"/>
      <c r="E170" s="610"/>
      <c r="F170" s="610"/>
      <c r="G170" s="611">
        <v>32250</v>
      </c>
      <c r="H170" s="611"/>
      <c r="I170" s="611"/>
    </row>
    <row r="171" spans="1:9" ht="13" x14ac:dyDescent="0.25">
      <c r="A171" s="570"/>
      <c r="B171" s="570"/>
      <c r="C171" s="570"/>
      <c r="D171" s="570"/>
      <c r="E171" s="570"/>
      <c r="F171" s="570"/>
      <c r="G171" s="570"/>
      <c r="H171" s="570"/>
      <c r="I171" s="570"/>
    </row>
    <row r="172" spans="1:9" ht="13" x14ac:dyDescent="0.25">
      <c r="A172" s="604" t="s">
        <v>207</v>
      </c>
      <c r="B172" s="604"/>
      <c r="C172" s="604"/>
      <c r="D172" s="604"/>
      <c r="E172" s="604"/>
      <c r="F172" s="604"/>
      <c r="G172" s="604"/>
      <c r="H172" s="604"/>
      <c r="I172" s="604"/>
    </row>
    <row r="173" spans="1:9" x14ac:dyDescent="0.25">
      <c r="A173" s="560" t="s">
        <v>5</v>
      </c>
      <c r="B173" s="560"/>
      <c r="C173" s="560"/>
      <c r="D173" s="560"/>
      <c r="E173" s="560"/>
      <c r="F173" s="560"/>
      <c r="G173" s="560"/>
      <c r="H173" s="580" t="s">
        <v>4</v>
      </c>
      <c r="I173" s="580"/>
    </row>
    <row r="174" spans="1:9" x14ac:dyDescent="0.25">
      <c r="A174" s="560"/>
      <c r="B174" s="560"/>
      <c r="C174" s="560"/>
      <c r="D174" s="560"/>
      <c r="E174" s="560"/>
      <c r="F174" s="560"/>
      <c r="G174" s="560"/>
      <c r="H174" s="580"/>
      <c r="I174" s="580"/>
    </row>
    <row r="175" spans="1:9" x14ac:dyDescent="0.25">
      <c r="A175" s="620" t="s">
        <v>215</v>
      </c>
      <c r="B175" s="605"/>
      <c r="C175" s="605"/>
      <c r="D175" s="605"/>
      <c r="E175" s="605"/>
      <c r="F175" s="605"/>
      <c r="G175" s="605"/>
      <c r="H175" s="606">
        <v>1</v>
      </c>
      <c r="I175" s="606"/>
    </row>
    <row r="176" spans="1:9" x14ac:dyDescent="0.25">
      <c r="A176" s="616"/>
      <c r="B176" s="616"/>
      <c r="C176" s="616"/>
      <c r="D176" s="616"/>
      <c r="E176" s="616"/>
      <c r="F176" s="616"/>
      <c r="G176" s="616"/>
      <c r="H176" s="616"/>
      <c r="I176" s="616"/>
    </row>
    <row r="177" spans="1:9" x14ac:dyDescent="0.25">
      <c r="A177" s="616"/>
      <c r="B177" s="616"/>
      <c r="C177" s="616"/>
      <c r="D177" s="616"/>
      <c r="E177" s="616"/>
      <c r="F177" s="616"/>
      <c r="G177" s="616"/>
      <c r="H177" s="616"/>
      <c r="I177" s="616"/>
    </row>
    <row r="178" spans="1:9" ht="13" x14ac:dyDescent="0.25">
      <c r="A178" s="617" t="s">
        <v>206</v>
      </c>
      <c r="B178" s="617"/>
      <c r="C178" s="617"/>
      <c r="D178" s="617"/>
      <c r="E178" s="617"/>
      <c r="F178" s="617"/>
      <c r="G178" s="617"/>
      <c r="H178" s="617"/>
      <c r="I178" s="617"/>
    </row>
    <row r="179" spans="1:9" ht="13" x14ac:dyDescent="0.25">
      <c r="A179" s="580" t="s">
        <v>1</v>
      </c>
      <c r="B179" s="580"/>
      <c r="C179" s="580"/>
      <c r="D179" s="580"/>
      <c r="E179" s="580"/>
      <c r="F179" s="580"/>
      <c r="G179" s="580"/>
      <c r="H179" s="580" t="s">
        <v>0</v>
      </c>
      <c r="I179" s="580"/>
    </row>
    <row r="180" spans="1:9" ht="14" x14ac:dyDescent="0.3">
      <c r="A180" s="618"/>
      <c r="B180" s="618"/>
      <c r="C180" s="618"/>
      <c r="D180" s="618"/>
      <c r="E180" s="618"/>
      <c r="F180" s="618"/>
      <c r="G180" s="618"/>
      <c r="H180" s="580"/>
      <c r="I180" s="580"/>
    </row>
  </sheetData>
  <mergeCells count="194">
    <mergeCell ref="A176:I177"/>
    <mergeCell ref="A178:I178"/>
    <mergeCell ref="A179:G179"/>
    <mergeCell ref="H179:I179"/>
    <mergeCell ref="A180:G180"/>
    <mergeCell ref="H180:I180"/>
    <mergeCell ref="A171:I171"/>
    <mergeCell ref="A172:I172"/>
    <mergeCell ref="A173:G174"/>
    <mergeCell ref="H173:I174"/>
    <mergeCell ref="A175:G175"/>
    <mergeCell ref="H175:I175"/>
    <mergeCell ref="A167:I167"/>
    <mergeCell ref="A168:F168"/>
    <mergeCell ref="G168:I168"/>
    <mergeCell ref="A169:I169"/>
    <mergeCell ref="A170:F170"/>
    <mergeCell ref="G170:I170"/>
    <mergeCell ref="B161:H161"/>
    <mergeCell ref="A162:I162"/>
    <mergeCell ref="A163:I163"/>
    <mergeCell ref="A165:I165"/>
    <mergeCell ref="A166:F166"/>
    <mergeCell ref="G166:I166"/>
    <mergeCell ref="A155:H155"/>
    <mergeCell ref="A156:I156"/>
    <mergeCell ref="A157:I157"/>
    <mergeCell ref="A158:H158"/>
    <mergeCell ref="B159:H159"/>
    <mergeCell ref="B160:H160"/>
    <mergeCell ref="A152:I152"/>
    <mergeCell ref="A153:B153"/>
    <mergeCell ref="C153:D153"/>
    <mergeCell ref="F153:G153"/>
    <mergeCell ref="A154:B154"/>
    <mergeCell ref="C154:D154"/>
    <mergeCell ref="F154:G154"/>
    <mergeCell ref="B146:H146"/>
    <mergeCell ref="B147:H147"/>
    <mergeCell ref="A148:H148"/>
    <mergeCell ref="B149:H149"/>
    <mergeCell ref="A150:H150"/>
    <mergeCell ref="A151:I151"/>
    <mergeCell ref="A140:I140"/>
    <mergeCell ref="A141:I141"/>
    <mergeCell ref="A142:I142"/>
    <mergeCell ref="A143:H143"/>
    <mergeCell ref="B144:H144"/>
    <mergeCell ref="B145:H145"/>
    <mergeCell ref="A135:G135"/>
    <mergeCell ref="A136:B138"/>
    <mergeCell ref="C136:I136"/>
    <mergeCell ref="C137:I137"/>
    <mergeCell ref="C138:I138"/>
    <mergeCell ref="A139:I139"/>
    <mergeCell ref="B129:G129"/>
    <mergeCell ref="B130:G130"/>
    <mergeCell ref="B131:G131"/>
    <mergeCell ref="B132:G132"/>
    <mergeCell ref="A133:H133"/>
    <mergeCell ref="A134:I134"/>
    <mergeCell ref="B123:G123"/>
    <mergeCell ref="A124:G124"/>
    <mergeCell ref="B125:G125"/>
    <mergeCell ref="B126:G126"/>
    <mergeCell ref="B127:G127"/>
    <mergeCell ref="B128:G128"/>
    <mergeCell ref="A117:H117"/>
    <mergeCell ref="A118:I118"/>
    <mergeCell ref="B119:G119"/>
    <mergeCell ref="A120:G120"/>
    <mergeCell ref="B121:G121"/>
    <mergeCell ref="A122:G122"/>
    <mergeCell ref="B111:H111"/>
    <mergeCell ref="B112:H112"/>
    <mergeCell ref="B113:H113"/>
    <mergeCell ref="B114:H114"/>
    <mergeCell ref="B115:H115"/>
    <mergeCell ref="B116:H116"/>
    <mergeCell ref="B105:H105"/>
    <mergeCell ref="A106:H106"/>
    <mergeCell ref="B107:H107"/>
    <mergeCell ref="A108:H108"/>
    <mergeCell ref="A109:I109"/>
    <mergeCell ref="B110:H110"/>
    <mergeCell ref="B99:H99"/>
    <mergeCell ref="B100:H100"/>
    <mergeCell ref="B101:H101"/>
    <mergeCell ref="B102:H102"/>
    <mergeCell ref="B103:H103"/>
    <mergeCell ref="B104:H104"/>
    <mergeCell ref="B93:H93"/>
    <mergeCell ref="B94:H94"/>
    <mergeCell ref="B95:H95"/>
    <mergeCell ref="B96:H96"/>
    <mergeCell ref="A97:H97"/>
    <mergeCell ref="A98:I98"/>
    <mergeCell ref="A87:I87"/>
    <mergeCell ref="B88:H88"/>
    <mergeCell ref="B89:H89"/>
    <mergeCell ref="B90:H90"/>
    <mergeCell ref="B91:H91"/>
    <mergeCell ref="B92:H92"/>
    <mergeCell ref="A81:I81"/>
    <mergeCell ref="A82:I82"/>
    <mergeCell ref="B83:H83"/>
    <mergeCell ref="B84:H84"/>
    <mergeCell ref="B85:H85"/>
    <mergeCell ref="A86:H86"/>
    <mergeCell ref="B75:H75"/>
    <mergeCell ref="B76:H76"/>
    <mergeCell ref="B77:H77"/>
    <mergeCell ref="A78:H78"/>
    <mergeCell ref="B79:H79"/>
    <mergeCell ref="A80:H80"/>
    <mergeCell ref="B68:G68"/>
    <mergeCell ref="B69:G69"/>
    <mergeCell ref="A70:G70"/>
    <mergeCell ref="A72:I72"/>
    <mergeCell ref="A73:I73"/>
    <mergeCell ref="A74:I74"/>
    <mergeCell ref="B62:G62"/>
    <mergeCell ref="B63:G63"/>
    <mergeCell ref="B64:G64"/>
    <mergeCell ref="B65:G65"/>
    <mergeCell ref="B66:G66"/>
    <mergeCell ref="B67:G67"/>
    <mergeCell ref="B55:H55"/>
    <mergeCell ref="A56:H56"/>
    <mergeCell ref="A57:I57"/>
    <mergeCell ref="A58:I58"/>
    <mergeCell ref="A60:I60"/>
    <mergeCell ref="B61:G61"/>
    <mergeCell ref="A49:I49"/>
    <mergeCell ref="A50:I50"/>
    <mergeCell ref="B51:H51"/>
    <mergeCell ref="B52:H52"/>
    <mergeCell ref="B53:H53"/>
    <mergeCell ref="B54:H54"/>
    <mergeCell ref="B43:H43"/>
    <mergeCell ref="B44:H44"/>
    <mergeCell ref="B45:H45"/>
    <mergeCell ref="B46:H46"/>
    <mergeCell ref="A47:I47"/>
    <mergeCell ref="A48:I48"/>
    <mergeCell ref="B37:H37"/>
    <mergeCell ref="B38:G38"/>
    <mergeCell ref="B39:G39"/>
    <mergeCell ref="B40:H40"/>
    <mergeCell ref="B41:G41"/>
    <mergeCell ref="B42:H42"/>
    <mergeCell ref="B31:H31"/>
    <mergeCell ref="B32:H32"/>
    <mergeCell ref="B33:H33"/>
    <mergeCell ref="A34:H34"/>
    <mergeCell ref="A35:I35"/>
    <mergeCell ref="B36:H36"/>
    <mergeCell ref="B25:G25"/>
    <mergeCell ref="B26:H26"/>
    <mergeCell ref="B27:G27"/>
    <mergeCell ref="B28:G28"/>
    <mergeCell ref="B29:H29"/>
    <mergeCell ref="B30:H30"/>
    <mergeCell ref="B20:G20"/>
    <mergeCell ref="H20:I20"/>
    <mergeCell ref="A21:I21"/>
    <mergeCell ref="A22:I22"/>
    <mergeCell ref="A23:I23"/>
    <mergeCell ref="A24:I24"/>
    <mergeCell ref="A16:I16"/>
    <mergeCell ref="B17:G17"/>
    <mergeCell ref="H17:I17"/>
    <mergeCell ref="B18:G18"/>
    <mergeCell ref="H18:I18"/>
    <mergeCell ref="B19:G19"/>
    <mergeCell ref="H19:I19"/>
    <mergeCell ref="B12:G12"/>
    <mergeCell ref="H12:I12"/>
    <mergeCell ref="B13:G13"/>
    <mergeCell ref="H13:I13"/>
    <mergeCell ref="A14:I14"/>
    <mergeCell ref="A15:I15"/>
    <mergeCell ref="A7:I7"/>
    <mergeCell ref="A9:I9"/>
    <mergeCell ref="B10:G10"/>
    <mergeCell ref="H10:I10"/>
    <mergeCell ref="B11:G11"/>
    <mergeCell ref="H11:I11"/>
    <mergeCell ref="A3:I3"/>
    <mergeCell ref="A4:I4"/>
    <mergeCell ref="A5:E5"/>
    <mergeCell ref="F5:I5"/>
    <mergeCell ref="A6:E6"/>
    <mergeCell ref="F6:I6"/>
  </mergeCells>
  <pageMargins left="0.511811024" right="0.511811024" top="0.78740157499999996" bottom="0.78740157499999996" header="0.31496062000000002" footer="0.3149606200000000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I168"/>
  <sheetViews>
    <sheetView workbookViewId="0">
      <selection sqref="A1:J169"/>
    </sheetView>
  </sheetViews>
  <sheetFormatPr defaultRowHeight="12.5" x14ac:dyDescent="0.25"/>
  <cols>
    <col min="9" max="9" width="21.453125" customWidth="1"/>
  </cols>
  <sheetData>
    <row r="1" spans="1:9" ht="23" x14ac:dyDescent="0.25">
      <c r="A1" s="557" t="s">
        <v>178</v>
      </c>
      <c r="B1" s="557"/>
      <c r="C1" s="557"/>
      <c r="D1" s="557"/>
      <c r="E1" s="557"/>
      <c r="F1" s="557"/>
      <c r="G1" s="557"/>
      <c r="H1" s="557"/>
      <c r="I1" s="557"/>
    </row>
    <row r="2" spans="1:9" ht="23" x14ac:dyDescent="0.25">
      <c r="A2" s="558"/>
      <c r="B2" s="558"/>
      <c r="C2" s="558"/>
      <c r="D2" s="558"/>
      <c r="E2" s="558"/>
      <c r="F2" s="558"/>
      <c r="G2" s="558"/>
      <c r="H2" s="558"/>
      <c r="I2" s="558"/>
    </row>
    <row r="3" spans="1:9" ht="13" x14ac:dyDescent="0.25">
      <c r="A3" s="553" t="s">
        <v>182</v>
      </c>
      <c r="B3" s="553"/>
      <c r="C3" s="553"/>
      <c r="D3" s="553"/>
      <c r="E3" s="553"/>
      <c r="F3" s="556"/>
      <c r="G3" s="556"/>
      <c r="H3" s="556"/>
      <c r="I3" s="556"/>
    </row>
    <row r="4" spans="1:9" ht="13" x14ac:dyDescent="0.25">
      <c r="A4" s="553" t="s">
        <v>175</v>
      </c>
      <c r="B4" s="553"/>
      <c r="C4" s="553"/>
      <c r="D4" s="553"/>
      <c r="E4" s="553"/>
      <c r="F4" s="626"/>
      <c r="G4" s="556"/>
      <c r="H4" s="556"/>
      <c r="I4" s="556"/>
    </row>
    <row r="5" spans="1:9" ht="13" x14ac:dyDescent="0.25">
      <c r="A5" s="553" t="s">
        <v>181</v>
      </c>
      <c r="B5" s="553"/>
      <c r="C5" s="553"/>
      <c r="D5" s="553"/>
      <c r="E5" s="553"/>
      <c r="F5" s="553"/>
      <c r="G5" s="553"/>
      <c r="H5" s="553"/>
      <c r="I5" s="553"/>
    </row>
    <row r="6" spans="1:9" ht="13" x14ac:dyDescent="0.25">
      <c r="A6" s="420"/>
      <c r="B6" s="424"/>
      <c r="C6" s="424"/>
      <c r="D6" s="424"/>
      <c r="E6" s="424"/>
      <c r="F6" s="424"/>
      <c r="G6" s="424"/>
      <c r="H6" s="424"/>
      <c r="I6" s="424"/>
    </row>
    <row r="7" spans="1:9" ht="14" x14ac:dyDescent="0.25">
      <c r="A7" s="554" t="s">
        <v>172</v>
      </c>
      <c r="B7" s="554"/>
      <c r="C7" s="554"/>
      <c r="D7" s="554"/>
      <c r="E7" s="554"/>
      <c r="F7" s="554"/>
      <c r="G7" s="554"/>
      <c r="H7" s="554"/>
      <c r="I7" s="554"/>
    </row>
    <row r="8" spans="1:9" ht="13" x14ac:dyDescent="0.25">
      <c r="A8" s="414" t="s">
        <v>15</v>
      </c>
      <c r="B8" s="553" t="s">
        <v>171</v>
      </c>
      <c r="C8" s="553"/>
      <c r="D8" s="553"/>
      <c r="E8" s="553"/>
      <c r="F8" s="553"/>
      <c r="G8" s="553"/>
      <c r="H8" s="555">
        <v>41086</v>
      </c>
      <c r="I8" s="555"/>
    </row>
    <row r="9" spans="1:9" ht="13" x14ac:dyDescent="0.25">
      <c r="A9" s="414" t="s">
        <v>13</v>
      </c>
      <c r="B9" s="553" t="s">
        <v>169</v>
      </c>
      <c r="C9" s="553"/>
      <c r="D9" s="553"/>
      <c r="E9" s="553"/>
      <c r="F9" s="553"/>
      <c r="G9" s="553"/>
      <c r="H9" s="556" t="s">
        <v>385</v>
      </c>
      <c r="I9" s="556"/>
    </row>
    <row r="10" spans="1:9" ht="13" x14ac:dyDescent="0.25">
      <c r="A10" s="414" t="s">
        <v>12</v>
      </c>
      <c r="B10" s="553" t="s">
        <v>167</v>
      </c>
      <c r="C10" s="553"/>
      <c r="D10" s="553"/>
      <c r="E10" s="553"/>
      <c r="F10" s="553"/>
      <c r="G10" s="553"/>
      <c r="H10" s="556" t="s">
        <v>247</v>
      </c>
      <c r="I10" s="556"/>
    </row>
    <row r="11" spans="1:9" ht="13" x14ac:dyDescent="0.25">
      <c r="A11" s="414" t="s">
        <v>35</v>
      </c>
      <c r="B11" s="553" t="s">
        <v>165</v>
      </c>
      <c r="C11" s="553"/>
      <c r="D11" s="553"/>
      <c r="E11" s="553"/>
      <c r="F11" s="553"/>
      <c r="G11" s="553"/>
      <c r="H11" s="556">
        <v>12</v>
      </c>
      <c r="I11" s="556"/>
    </row>
    <row r="12" spans="1:9" ht="13" x14ac:dyDescent="0.25">
      <c r="A12" s="560"/>
      <c r="B12" s="560"/>
      <c r="C12" s="560"/>
      <c r="D12" s="560"/>
      <c r="E12" s="560"/>
      <c r="F12" s="560"/>
      <c r="G12" s="560"/>
      <c r="H12" s="560"/>
      <c r="I12" s="560"/>
    </row>
    <row r="13" spans="1:9" ht="14" x14ac:dyDescent="0.25">
      <c r="A13" s="554" t="s">
        <v>164</v>
      </c>
      <c r="B13" s="554"/>
      <c r="C13" s="554"/>
      <c r="D13" s="554"/>
      <c r="E13" s="554"/>
      <c r="F13" s="554"/>
      <c r="G13" s="554"/>
      <c r="H13" s="554"/>
      <c r="I13" s="554"/>
    </row>
    <row r="14" spans="1:9" ht="14" x14ac:dyDescent="0.25">
      <c r="A14" s="554" t="s">
        <v>163</v>
      </c>
      <c r="B14" s="554"/>
      <c r="C14" s="554"/>
      <c r="D14" s="554"/>
      <c r="E14" s="554"/>
      <c r="F14" s="554"/>
      <c r="G14" s="554"/>
      <c r="H14" s="554"/>
      <c r="I14" s="554"/>
    </row>
    <row r="15" spans="1:9" ht="13" x14ac:dyDescent="0.25">
      <c r="A15" s="414">
        <v>1</v>
      </c>
      <c r="B15" s="553" t="s">
        <v>162</v>
      </c>
      <c r="C15" s="553"/>
      <c r="D15" s="553"/>
      <c r="E15" s="553"/>
      <c r="F15" s="553"/>
      <c r="G15" s="553"/>
      <c r="H15" s="565" t="s">
        <v>185</v>
      </c>
      <c r="I15" s="565"/>
    </row>
    <row r="16" spans="1:9" ht="13" x14ac:dyDescent="0.25">
      <c r="A16" s="414">
        <v>2</v>
      </c>
      <c r="B16" s="553" t="s">
        <v>161</v>
      </c>
      <c r="C16" s="553"/>
      <c r="D16" s="553"/>
      <c r="E16" s="553"/>
      <c r="F16" s="553"/>
      <c r="G16" s="553"/>
      <c r="H16" s="565">
        <v>758.79</v>
      </c>
      <c r="I16" s="565"/>
    </row>
    <row r="17" spans="1:9" ht="14" x14ac:dyDescent="0.25">
      <c r="A17" s="414">
        <v>3</v>
      </c>
      <c r="B17" s="553" t="s">
        <v>160</v>
      </c>
      <c r="C17" s="553"/>
      <c r="D17" s="553"/>
      <c r="E17" s="553"/>
      <c r="F17" s="553"/>
      <c r="G17" s="553"/>
      <c r="H17" s="561" t="s">
        <v>185</v>
      </c>
      <c r="I17" s="561"/>
    </row>
    <row r="18" spans="1:9" ht="13" x14ac:dyDescent="0.25">
      <c r="A18" s="414">
        <v>4</v>
      </c>
      <c r="B18" s="553" t="s">
        <v>159</v>
      </c>
      <c r="C18" s="553"/>
      <c r="D18" s="553"/>
      <c r="E18" s="553"/>
      <c r="F18" s="553"/>
      <c r="G18" s="553"/>
      <c r="H18" s="562" t="s">
        <v>247</v>
      </c>
      <c r="I18" s="562"/>
    </row>
    <row r="19" spans="1:9" x14ac:dyDescent="0.25">
      <c r="A19" s="563"/>
      <c r="B19" s="563"/>
      <c r="C19" s="563"/>
      <c r="D19" s="563"/>
      <c r="E19" s="563"/>
      <c r="F19" s="563"/>
      <c r="G19" s="563"/>
      <c r="H19" s="563"/>
      <c r="I19" s="563"/>
    </row>
    <row r="20" spans="1:9" x14ac:dyDescent="0.25">
      <c r="A20" s="564" t="s">
        <v>157</v>
      </c>
      <c r="B20" s="564"/>
      <c r="C20" s="564"/>
      <c r="D20" s="564"/>
      <c r="E20" s="564"/>
      <c r="F20" s="564"/>
      <c r="G20" s="564"/>
      <c r="H20" s="564"/>
      <c r="I20" s="564"/>
    </row>
    <row r="21" spans="1:9" ht="13" x14ac:dyDescent="0.3">
      <c r="A21" s="567"/>
      <c r="B21" s="567"/>
      <c r="C21" s="567"/>
      <c r="D21" s="567"/>
      <c r="E21" s="567"/>
      <c r="F21" s="567"/>
      <c r="G21" s="567"/>
      <c r="H21" s="567"/>
      <c r="I21" s="567"/>
    </row>
    <row r="22" spans="1:9" ht="13" x14ac:dyDescent="0.25">
      <c r="A22" s="568" t="s">
        <v>156</v>
      </c>
      <c r="B22" s="568"/>
      <c r="C22" s="568"/>
      <c r="D22" s="568"/>
      <c r="E22" s="568"/>
      <c r="F22" s="568"/>
      <c r="G22" s="568"/>
      <c r="H22" s="568"/>
      <c r="I22" s="568"/>
    </row>
    <row r="23" spans="1:9" ht="14" x14ac:dyDescent="0.25">
      <c r="A23" s="63">
        <v>1</v>
      </c>
      <c r="B23" s="569" t="s">
        <v>155</v>
      </c>
      <c r="C23" s="569"/>
      <c r="D23" s="569"/>
      <c r="E23" s="569"/>
      <c r="F23" s="569"/>
      <c r="G23" s="569"/>
      <c r="H23" s="64" t="s">
        <v>62</v>
      </c>
      <c r="I23" s="63" t="s">
        <v>154</v>
      </c>
    </row>
    <row r="24" spans="1:9" ht="13" x14ac:dyDescent="0.25">
      <c r="A24" s="414" t="s">
        <v>15</v>
      </c>
      <c r="B24" s="553" t="s">
        <v>186</v>
      </c>
      <c r="C24" s="553"/>
      <c r="D24" s="553"/>
      <c r="E24" s="553"/>
      <c r="F24" s="553"/>
      <c r="G24" s="553"/>
      <c r="H24" s="553"/>
      <c r="I24" s="60">
        <v>758.79</v>
      </c>
    </row>
    <row r="25" spans="1:9" ht="13" x14ac:dyDescent="0.25">
      <c r="A25" s="414" t="s">
        <v>13</v>
      </c>
      <c r="B25" s="570" t="s">
        <v>232</v>
      </c>
      <c r="C25" s="570"/>
      <c r="D25" s="570"/>
      <c r="E25" s="570"/>
      <c r="F25" s="570"/>
      <c r="G25" s="570"/>
      <c r="H25" s="30"/>
      <c r="I25" s="60"/>
    </row>
    <row r="26" spans="1:9" ht="13" x14ac:dyDescent="0.25">
      <c r="A26" s="414" t="s">
        <v>12</v>
      </c>
      <c r="B26" s="571" t="s">
        <v>202</v>
      </c>
      <c r="C26" s="571"/>
      <c r="D26" s="571"/>
      <c r="E26" s="571"/>
      <c r="F26" s="571"/>
      <c r="G26" s="571"/>
      <c r="H26" s="61">
        <v>0.05</v>
      </c>
      <c r="I26" s="60">
        <v>35.799999999999997</v>
      </c>
    </row>
    <row r="27" spans="1:9" ht="13" x14ac:dyDescent="0.25">
      <c r="A27" s="414" t="s">
        <v>35</v>
      </c>
      <c r="B27" s="553" t="s">
        <v>150</v>
      </c>
      <c r="C27" s="553"/>
      <c r="D27" s="553"/>
      <c r="E27" s="553"/>
      <c r="F27" s="553"/>
      <c r="G27" s="553"/>
      <c r="H27" s="553"/>
      <c r="I27" s="60"/>
    </row>
    <row r="28" spans="1:9" ht="13" x14ac:dyDescent="0.25">
      <c r="A28" s="414" t="s">
        <v>32</v>
      </c>
      <c r="B28" s="553" t="s">
        <v>149</v>
      </c>
      <c r="C28" s="553"/>
      <c r="D28" s="553"/>
      <c r="E28" s="553"/>
      <c r="F28" s="553"/>
      <c r="G28" s="553"/>
      <c r="H28" s="553"/>
      <c r="I28" s="60"/>
    </row>
    <row r="29" spans="1:9" ht="13" x14ac:dyDescent="0.25">
      <c r="A29" s="414" t="s">
        <v>81</v>
      </c>
      <c r="B29" s="553" t="s">
        <v>148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414" t="s">
        <v>79</v>
      </c>
      <c r="B30" s="553" t="s">
        <v>147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414" t="s">
        <v>114</v>
      </c>
      <c r="B31" s="553" t="s">
        <v>375</v>
      </c>
      <c r="C31" s="553"/>
      <c r="D31" s="553"/>
      <c r="E31" s="553"/>
      <c r="F31" s="553"/>
      <c r="G31" s="553"/>
      <c r="H31" s="553"/>
      <c r="I31" s="60"/>
    </row>
    <row r="32" spans="1:9" ht="14" x14ac:dyDescent="0.25">
      <c r="A32" s="566" t="s">
        <v>144</v>
      </c>
      <c r="B32" s="566"/>
      <c r="C32" s="566"/>
      <c r="D32" s="566"/>
      <c r="E32" s="566"/>
      <c r="F32" s="566"/>
      <c r="G32" s="566"/>
      <c r="H32" s="566"/>
      <c r="I32" s="59">
        <f>SUM(I24:I31)</f>
        <v>794.58999999999992</v>
      </c>
    </row>
    <row r="33" spans="1:9" ht="13" x14ac:dyDescent="0.25">
      <c r="A33" s="560" t="s">
        <v>143</v>
      </c>
      <c r="B33" s="560"/>
      <c r="C33" s="560"/>
      <c r="D33" s="560"/>
      <c r="E33" s="560"/>
      <c r="F33" s="560"/>
      <c r="G33" s="560"/>
      <c r="H33" s="560"/>
      <c r="I33" s="560"/>
    </row>
    <row r="34" spans="1:9" ht="14" x14ac:dyDescent="0.25">
      <c r="A34" s="422">
        <v>2</v>
      </c>
      <c r="B34" s="554" t="s">
        <v>142</v>
      </c>
      <c r="C34" s="554"/>
      <c r="D34" s="554"/>
      <c r="E34" s="554"/>
      <c r="F34" s="554"/>
      <c r="G34" s="554"/>
      <c r="H34" s="554"/>
      <c r="I34" s="423" t="s">
        <v>16</v>
      </c>
    </row>
    <row r="35" spans="1:9" ht="13" x14ac:dyDescent="0.25">
      <c r="A35" s="415" t="s">
        <v>15</v>
      </c>
      <c r="B35" s="573"/>
      <c r="C35" s="573"/>
      <c r="D35" s="573"/>
      <c r="E35" s="573"/>
      <c r="F35" s="573"/>
      <c r="G35" s="573"/>
      <c r="H35" s="573"/>
      <c r="I35" s="25">
        <v>77.67</v>
      </c>
    </row>
    <row r="36" spans="1:9" ht="13" x14ac:dyDescent="0.25">
      <c r="A36" s="415"/>
      <c r="B36" s="572" t="s">
        <v>140</v>
      </c>
      <c r="C36" s="572"/>
      <c r="D36" s="572"/>
      <c r="E36" s="572"/>
      <c r="F36" s="572"/>
      <c r="G36" s="572"/>
      <c r="H36" s="57">
        <v>2.8</v>
      </c>
      <c r="I36" s="28" t="s">
        <v>49</v>
      </c>
    </row>
    <row r="37" spans="1:9" ht="13" x14ac:dyDescent="0.25">
      <c r="A37" s="415"/>
      <c r="B37" s="576" t="s">
        <v>255</v>
      </c>
      <c r="C37" s="576"/>
      <c r="D37" s="576"/>
      <c r="E37" s="576"/>
      <c r="F37" s="576"/>
      <c r="G37" s="576"/>
      <c r="H37" s="58"/>
      <c r="I37" s="28"/>
    </row>
    <row r="38" spans="1:9" ht="13" x14ac:dyDescent="0.25">
      <c r="A38" s="415" t="s">
        <v>13</v>
      </c>
      <c r="B38" s="573" t="s">
        <v>378</v>
      </c>
      <c r="C38" s="573"/>
      <c r="D38" s="573"/>
      <c r="E38" s="573"/>
      <c r="F38" s="573"/>
      <c r="G38" s="573"/>
      <c r="H38" s="573"/>
      <c r="I38" s="25">
        <v>184.8</v>
      </c>
    </row>
    <row r="39" spans="1:9" ht="13" x14ac:dyDescent="0.25">
      <c r="A39" s="415"/>
      <c r="B39" s="572" t="s">
        <v>256</v>
      </c>
      <c r="C39" s="572"/>
      <c r="D39" s="572"/>
      <c r="E39" s="572"/>
      <c r="F39" s="572"/>
      <c r="G39" s="572"/>
      <c r="H39" s="57">
        <v>231</v>
      </c>
      <c r="I39" s="28" t="s">
        <v>49</v>
      </c>
    </row>
    <row r="40" spans="1:9" ht="13" x14ac:dyDescent="0.25">
      <c r="A40" s="415" t="s">
        <v>12</v>
      </c>
      <c r="B40" s="573" t="s">
        <v>136</v>
      </c>
      <c r="C40" s="573"/>
      <c r="D40" s="573"/>
      <c r="E40" s="573"/>
      <c r="F40" s="573"/>
      <c r="G40" s="573"/>
      <c r="H40" s="573"/>
      <c r="I40" s="25"/>
    </row>
    <row r="41" spans="1:9" ht="13" x14ac:dyDescent="0.25">
      <c r="A41" s="415" t="s">
        <v>35</v>
      </c>
      <c r="B41" s="574" t="s">
        <v>357</v>
      </c>
      <c r="C41" s="574"/>
      <c r="D41" s="574"/>
      <c r="E41" s="574"/>
      <c r="F41" s="574"/>
      <c r="G41" s="574"/>
      <c r="H41" s="574"/>
      <c r="I41" s="20"/>
    </row>
    <row r="42" spans="1:9" ht="13" x14ac:dyDescent="0.25">
      <c r="A42" s="415" t="s">
        <v>32</v>
      </c>
      <c r="B42" s="574" t="s">
        <v>259</v>
      </c>
      <c r="C42" s="574"/>
      <c r="D42" s="574"/>
      <c r="E42" s="574"/>
      <c r="F42" s="574"/>
      <c r="G42" s="574"/>
      <c r="H42" s="574"/>
      <c r="I42" s="25">
        <v>5</v>
      </c>
    </row>
    <row r="43" spans="1:9" ht="13" x14ac:dyDescent="0.25">
      <c r="A43" s="415" t="s">
        <v>81</v>
      </c>
      <c r="B43" s="574" t="s">
        <v>65</v>
      </c>
      <c r="C43" s="574"/>
      <c r="D43" s="574"/>
      <c r="E43" s="574"/>
      <c r="F43" s="574"/>
      <c r="G43" s="574"/>
      <c r="H43" s="574"/>
      <c r="I43" s="20">
        <v>0</v>
      </c>
    </row>
    <row r="44" spans="1:9" ht="13" x14ac:dyDescent="0.25">
      <c r="A44" s="426"/>
      <c r="B44" s="575" t="s">
        <v>133</v>
      </c>
      <c r="C44" s="575"/>
      <c r="D44" s="575"/>
      <c r="E44" s="575"/>
      <c r="F44" s="575"/>
      <c r="G44" s="575"/>
      <c r="H44" s="575"/>
      <c r="I44" s="25">
        <f>SUM(I35:I43)</f>
        <v>267.47000000000003</v>
      </c>
    </row>
    <row r="45" spans="1:9" ht="13" x14ac:dyDescent="0.25">
      <c r="A45" s="560"/>
      <c r="B45" s="560"/>
      <c r="C45" s="560"/>
      <c r="D45" s="560"/>
      <c r="E45" s="560"/>
      <c r="F45" s="560"/>
      <c r="G45" s="560"/>
      <c r="H45" s="560"/>
      <c r="I45" s="560"/>
    </row>
    <row r="46" spans="1:9" ht="13" x14ac:dyDescent="0.25">
      <c r="A46" s="580" t="s">
        <v>132</v>
      </c>
      <c r="B46" s="580"/>
      <c r="C46" s="580"/>
      <c r="D46" s="580"/>
      <c r="E46" s="580"/>
      <c r="F46" s="580"/>
      <c r="G46" s="580"/>
      <c r="H46" s="580"/>
      <c r="I46" s="580"/>
    </row>
    <row r="47" spans="1:9" ht="13" x14ac:dyDescent="0.25">
      <c r="A47" s="580"/>
      <c r="B47" s="580"/>
      <c r="C47" s="580"/>
      <c r="D47" s="580"/>
      <c r="E47" s="580"/>
      <c r="F47" s="580"/>
      <c r="G47" s="580"/>
      <c r="H47" s="580"/>
      <c r="I47" s="580"/>
    </row>
    <row r="48" spans="1:9" ht="13" x14ac:dyDescent="0.25">
      <c r="A48" s="580" t="s">
        <v>131</v>
      </c>
      <c r="B48" s="580"/>
      <c r="C48" s="580"/>
      <c r="D48" s="580"/>
      <c r="E48" s="580"/>
      <c r="F48" s="580"/>
      <c r="G48" s="580"/>
      <c r="H48" s="580"/>
      <c r="I48" s="580"/>
    </row>
    <row r="49" spans="1:9" ht="14" x14ac:dyDescent="0.25">
      <c r="A49" s="422">
        <v>3</v>
      </c>
      <c r="B49" s="554" t="s">
        <v>130</v>
      </c>
      <c r="C49" s="554"/>
      <c r="D49" s="554"/>
      <c r="E49" s="554"/>
      <c r="F49" s="554"/>
      <c r="G49" s="554"/>
      <c r="H49" s="554"/>
      <c r="I49" s="422" t="s">
        <v>16</v>
      </c>
    </row>
    <row r="50" spans="1:9" ht="13" x14ac:dyDescent="0.25">
      <c r="A50" s="415" t="s">
        <v>15</v>
      </c>
      <c r="B50" s="553" t="s">
        <v>129</v>
      </c>
      <c r="C50" s="553"/>
      <c r="D50" s="553"/>
      <c r="E50" s="553"/>
      <c r="F50" s="553"/>
      <c r="G50" s="553"/>
      <c r="H50" s="553"/>
      <c r="I50" s="25">
        <v>20</v>
      </c>
    </row>
    <row r="51" spans="1:9" ht="13" x14ac:dyDescent="0.25">
      <c r="A51" s="415" t="s">
        <v>13</v>
      </c>
      <c r="B51" s="553" t="s">
        <v>128</v>
      </c>
      <c r="C51" s="553"/>
      <c r="D51" s="553"/>
      <c r="E51" s="553"/>
      <c r="F51" s="553"/>
      <c r="G51" s="553"/>
      <c r="H51" s="553"/>
      <c r="I51" s="20" t="s">
        <v>126</v>
      </c>
    </row>
    <row r="52" spans="1:9" ht="13" x14ac:dyDescent="0.25">
      <c r="A52" s="415" t="s">
        <v>12</v>
      </c>
      <c r="B52" s="577" t="s">
        <v>127</v>
      </c>
      <c r="C52" s="577"/>
      <c r="D52" s="577"/>
      <c r="E52" s="577"/>
      <c r="F52" s="577"/>
      <c r="G52" s="577"/>
      <c r="H52" s="577"/>
      <c r="I52" s="20" t="s">
        <v>126</v>
      </c>
    </row>
    <row r="53" spans="1:9" ht="13" x14ac:dyDescent="0.25">
      <c r="A53" s="415" t="s">
        <v>35</v>
      </c>
      <c r="B53" s="553" t="s">
        <v>65</v>
      </c>
      <c r="C53" s="553"/>
      <c r="D53" s="553"/>
      <c r="E53" s="553"/>
      <c r="F53" s="553"/>
      <c r="G53" s="553"/>
      <c r="H53" s="553"/>
      <c r="I53" s="20">
        <v>0</v>
      </c>
    </row>
    <row r="54" spans="1:9" ht="13" x14ac:dyDescent="0.25">
      <c r="A54" s="578" t="s">
        <v>125</v>
      </c>
      <c r="B54" s="578"/>
      <c r="C54" s="578"/>
      <c r="D54" s="578"/>
      <c r="E54" s="578"/>
      <c r="F54" s="578"/>
      <c r="G54" s="578"/>
      <c r="H54" s="578"/>
      <c r="I54" s="20">
        <f>SUM(I50:I53)</f>
        <v>20</v>
      </c>
    </row>
    <row r="55" spans="1:9" ht="18" x14ac:dyDescent="0.25">
      <c r="A55" s="579"/>
      <c r="B55" s="579"/>
      <c r="C55" s="579"/>
      <c r="D55" s="579"/>
      <c r="E55" s="579"/>
      <c r="F55" s="579"/>
      <c r="G55" s="579"/>
      <c r="H55" s="579"/>
      <c r="I55" s="579"/>
    </row>
    <row r="56" spans="1:9" x14ac:dyDescent="0.25">
      <c r="A56" s="564" t="s">
        <v>124</v>
      </c>
      <c r="B56" s="564"/>
      <c r="C56" s="564"/>
      <c r="D56" s="564"/>
      <c r="E56" s="564"/>
      <c r="F56" s="564"/>
      <c r="G56" s="564"/>
      <c r="H56" s="564"/>
      <c r="I56" s="564"/>
    </row>
    <row r="57" spans="1:9" ht="18" x14ac:dyDescent="0.25">
      <c r="A57" s="55"/>
      <c r="B57" s="54"/>
      <c r="C57" s="54"/>
      <c r="D57" s="54"/>
      <c r="E57" s="54"/>
      <c r="F57" s="54"/>
      <c r="G57" s="54"/>
      <c r="H57" s="54"/>
      <c r="I57" s="53"/>
    </row>
    <row r="58" spans="1:9" ht="13" x14ac:dyDescent="0.25">
      <c r="A58" s="568" t="s">
        <v>123</v>
      </c>
      <c r="B58" s="568"/>
      <c r="C58" s="568"/>
      <c r="D58" s="568"/>
      <c r="E58" s="568"/>
      <c r="F58" s="568"/>
      <c r="G58" s="568"/>
      <c r="H58" s="568"/>
      <c r="I58" s="568"/>
    </row>
    <row r="59" spans="1:9" ht="14" x14ac:dyDescent="0.25">
      <c r="A59" s="52" t="s">
        <v>76</v>
      </c>
      <c r="B59" s="554" t="s">
        <v>122</v>
      </c>
      <c r="C59" s="554"/>
      <c r="D59" s="554"/>
      <c r="E59" s="554"/>
      <c r="F59" s="554"/>
      <c r="G59" s="554"/>
      <c r="H59" s="423" t="s">
        <v>62</v>
      </c>
      <c r="I59" s="423" t="s">
        <v>16</v>
      </c>
    </row>
    <row r="60" spans="1:9" ht="13" x14ac:dyDescent="0.25">
      <c r="A60" s="50" t="s">
        <v>15</v>
      </c>
      <c r="B60" s="553" t="s">
        <v>121</v>
      </c>
      <c r="C60" s="553"/>
      <c r="D60" s="553"/>
      <c r="E60" s="553"/>
      <c r="F60" s="553"/>
      <c r="G60" s="553"/>
      <c r="H60" s="32">
        <v>0.2</v>
      </c>
      <c r="I60" s="49">
        <f>I32*20%</f>
        <v>158.91800000000001</v>
      </c>
    </row>
    <row r="61" spans="1:9" ht="13" x14ac:dyDescent="0.25">
      <c r="A61" s="50" t="s">
        <v>13</v>
      </c>
      <c r="B61" s="553" t="s">
        <v>120</v>
      </c>
      <c r="C61" s="553"/>
      <c r="D61" s="553"/>
      <c r="E61" s="553"/>
      <c r="F61" s="553"/>
      <c r="G61" s="553"/>
      <c r="H61" s="32">
        <v>1.4999999999999999E-2</v>
      </c>
      <c r="I61" s="49">
        <f>I32*1.5%</f>
        <v>11.918849999999999</v>
      </c>
    </row>
    <row r="62" spans="1:9" ht="13" x14ac:dyDescent="0.25">
      <c r="A62" s="50" t="s">
        <v>12</v>
      </c>
      <c r="B62" s="553" t="s">
        <v>119</v>
      </c>
      <c r="C62" s="553"/>
      <c r="D62" s="553"/>
      <c r="E62" s="553"/>
      <c r="F62" s="553"/>
      <c r="G62" s="553"/>
      <c r="H62" s="32">
        <v>0.01</v>
      </c>
      <c r="I62" s="49">
        <f>I32*1%</f>
        <v>7.9458999999999991</v>
      </c>
    </row>
    <row r="63" spans="1:9" ht="13" x14ac:dyDescent="0.25">
      <c r="A63" s="50" t="s">
        <v>35</v>
      </c>
      <c r="B63" s="553" t="s">
        <v>118</v>
      </c>
      <c r="C63" s="553"/>
      <c r="D63" s="553"/>
      <c r="E63" s="553"/>
      <c r="F63" s="553"/>
      <c r="G63" s="553"/>
      <c r="H63" s="32">
        <v>2E-3</v>
      </c>
      <c r="I63" s="49">
        <f>I32*0.2%</f>
        <v>1.5891799999999998</v>
      </c>
    </row>
    <row r="64" spans="1:9" ht="13" x14ac:dyDescent="0.25">
      <c r="A64" s="50" t="s">
        <v>32</v>
      </c>
      <c r="B64" s="553" t="s">
        <v>117</v>
      </c>
      <c r="C64" s="553"/>
      <c r="D64" s="553"/>
      <c r="E64" s="553"/>
      <c r="F64" s="553"/>
      <c r="G64" s="553"/>
      <c r="H64" s="32">
        <v>2.5000000000000001E-2</v>
      </c>
      <c r="I64" s="49">
        <f>I32*2.5%</f>
        <v>19.864750000000001</v>
      </c>
    </row>
    <row r="65" spans="1:9" ht="13" x14ac:dyDescent="0.25">
      <c r="A65" s="50" t="s">
        <v>81</v>
      </c>
      <c r="B65" s="553" t="s">
        <v>116</v>
      </c>
      <c r="C65" s="553"/>
      <c r="D65" s="553"/>
      <c r="E65" s="553"/>
      <c r="F65" s="553"/>
      <c r="G65" s="553"/>
      <c r="H65" s="32">
        <v>0.08</v>
      </c>
      <c r="I65" s="49">
        <f>I32*8%</f>
        <v>63.567199999999993</v>
      </c>
    </row>
    <row r="66" spans="1:9" ht="13" x14ac:dyDescent="0.25">
      <c r="A66" s="50" t="s">
        <v>79</v>
      </c>
      <c r="B66" s="553" t="s">
        <v>115</v>
      </c>
      <c r="C66" s="553"/>
      <c r="D66" s="553"/>
      <c r="E66" s="553"/>
      <c r="F66" s="553"/>
      <c r="G66" s="553"/>
      <c r="H66" s="32">
        <v>0.03</v>
      </c>
      <c r="I66" s="49">
        <f>I32*3%</f>
        <v>23.837699999999998</v>
      </c>
    </row>
    <row r="67" spans="1:9" ht="13" x14ac:dyDescent="0.25">
      <c r="A67" s="50" t="s">
        <v>114</v>
      </c>
      <c r="B67" s="553" t="s">
        <v>113</v>
      </c>
      <c r="C67" s="553"/>
      <c r="D67" s="553"/>
      <c r="E67" s="553"/>
      <c r="F67" s="553"/>
      <c r="G67" s="553"/>
      <c r="H67" s="32">
        <v>6.0000000000000001E-3</v>
      </c>
      <c r="I67" s="49">
        <f>I32*0.6%</f>
        <v>4.7675399999999994</v>
      </c>
    </row>
    <row r="68" spans="1:9" ht="13" x14ac:dyDescent="0.25">
      <c r="A68" s="578" t="s">
        <v>47</v>
      </c>
      <c r="B68" s="578"/>
      <c r="C68" s="578"/>
      <c r="D68" s="578"/>
      <c r="E68" s="578"/>
      <c r="F68" s="578"/>
      <c r="G68" s="578"/>
      <c r="H68" s="32">
        <f>SUM(H60:H67)</f>
        <v>0.3680000000000001</v>
      </c>
      <c r="I68" s="25">
        <f>SUM(I60:I67)</f>
        <v>292.40911999999997</v>
      </c>
    </row>
    <row r="69" spans="1:9" ht="13" x14ac:dyDescent="0.25">
      <c r="A69" s="425"/>
      <c r="B69" s="47"/>
      <c r="C69" s="47"/>
      <c r="D69" s="47"/>
      <c r="E69" s="47"/>
      <c r="F69" s="47"/>
      <c r="G69" s="47"/>
      <c r="H69" s="46"/>
      <c r="I69" s="45"/>
    </row>
    <row r="70" spans="1:9" ht="13" x14ac:dyDescent="0.25">
      <c r="A70" s="553" t="s">
        <v>112</v>
      </c>
      <c r="B70" s="553"/>
      <c r="C70" s="553"/>
      <c r="D70" s="553"/>
      <c r="E70" s="553"/>
      <c r="F70" s="553"/>
      <c r="G70" s="553"/>
      <c r="H70" s="553"/>
      <c r="I70" s="553"/>
    </row>
    <row r="71" spans="1:9" ht="13" x14ac:dyDescent="0.25">
      <c r="A71" s="560"/>
      <c r="B71" s="560"/>
      <c r="C71" s="560"/>
      <c r="D71" s="560"/>
      <c r="E71" s="560"/>
      <c r="F71" s="560"/>
      <c r="G71" s="560"/>
      <c r="H71" s="560"/>
      <c r="I71" s="560"/>
    </row>
    <row r="72" spans="1:9" ht="14" x14ac:dyDescent="0.25">
      <c r="A72" s="554" t="s">
        <v>111</v>
      </c>
      <c r="B72" s="554"/>
      <c r="C72" s="554"/>
      <c r="D72" s="554"/>
      <c r="E72" s="554"/>
      <c r="F72" s="554"/>
      <c r="G72" s="554"/>
      <c r="H72" s="554"/>
      <c r="I72" s="554"/>
    </row>
    <row r="73" spans="1:9" ht="14" x14ac:dyDescent="0.25">
      <c r="A73" s="422" t="s">
        <v>74</v>
      </c>
      <c r="B73" s="554" t="s">
        <v>110</v>
      </c>
      <c r="C73" s="554"/>
      <c r="D73" s="554"/>
      <c r="E73" s="554"/>
      <c r="F73" s="554"/>
      <c r="G73" s="554"/>
      <c r="H73" s="554"/>
      <c r="I73" s="422" t="s">
        <v>16</v>
      </c>
    </row>
    <row r="74" spans="1:9" ht="13" x14ac:dyDescent="0.25">
      <c r="A74" s="415" t="s">
        <v>15</v>
      </c>
      <c r="B74" s="553" t="s">
        <v>109</v>
      </c>
      <c r="C74" s="553"/>
      <c r="D74" s="553"/>
      <c r="E74" s="553"/>
      <c r="F74" s="553"/>
      <c r="G74" s="553"/>
      <c r="H74" s="553"/>
      <c r="I74" s="25">
        <f>I32*8.33%</f>
        <v>66.189346999999998</v>
      </c>
    </row>
    <row r="75" spans="1:9" ht="13" x14ac:dyDescent="0.25">
      <c r="A75" s="415" t="s">
        <v>13</v>
      </c>
      <c r="B75" s="553" t="s">
        <v>108</v>
      </c>
      <c r="C75" s="553"/>
      <c r="D75" s="553"/>
      <c r="E75" s="553"/>
      <c r="F75" s="553"/>
      <c r="G75" s="553"/>
      <c r="H75" s="553"/>
      <c r="I75" s="44">
        <f>I32*2.78%</f>
        <v>22.089601999999996</v>
      </c>
    </row>
    <row r="76" spans="1:9" ht="13" x14ac:dyDescent="0.25">
      <c r="A76" s="578" t="s">
        <v>80</v>
      </c>
      <c r="B76" s="578"/>
      <c r="C76" s="578"/>
      <c r="D76" s="578"/>
      <c r="E76" s="578"/>
      <c r="F76" s="578"/>
      <c r="G76" s="578"/>
      <c r="H76" s="578"/>
      <c r="I76" s="44">
        <f>SUM(I74:I75)</f>
        <v>88.278948999999997</v>
      </c>
    </row>
    <row r="77" spans="1:9" ht="13" x14ac:dyDescent="0.25">
      <c r="A77" s="415" t="s">
        <v>12</v>
      </c>
      <c r="B77" s="553" t="s">
        <v>107</v>
      </c>
      <c r="C77" s="553"/>
      <c r="D77" s="553"/>
      <c r="E77" s="553"/>
      <c r="F77" s="553"/>
      <c r="G77" s="553"/>
      <c r="H77" s="553"/>
      <c r="I77" s="421">
        <f>ROUND(H68*I76,2)</f>
        <v>32.49</v>
      </c>
    </row>
    <row r="78" spans="1:9" ht="13" x14ac:dyDescent="0.25">
      <c r="A78" s="578" t="s">
        <v>47</v>
      </c>
      <c r="B78" s="578"/>
      <c r="C78" s="578"/>
      <c r="D78" s="578"/>
      <c r="E78" s="578"/>
      <c r="F78" s="578"/>
      <c r="G78" s="578"/>
      <c r="H78" s="578"/>
      <c r="I78" s="44">
        <f>SUM(I76:I77)</f>
        <v>120.76894899999999</v>
      </c>
    </row>
    <row r="79" spans="1:9" ht="13" x14ac:dyDescent="0.25">
      <c r="A79" s="580"/>
      <c r="B79" s="580"/>
      <c r="C79" s="580"/>
      <c r="D79" s="580"/>
      <c r="E79" s="580"/>
      <c r="F79" s="580"/>
      <c r="G79" s="580"/>
      <c r="H79" s="580"/>
      <c r="I79" s="580"/>
    </row>
    <row r="80" spans="1:9" ht="14" x14ac:dyDescent="0.25">
      <c r="A80" s="554" t="s">
        <v>106</v>
      </c>
      <c r="B80" s="554"/>
      <c r="C80" s="554"/>
      <c r="D80" s="554"/>
      <c r="E80" s="554"/>
      <c r="F80" s="554"/>
      <c r="G80" s="554"/>
      <c r="H80" s="554"/>
      <c r="I80" s="554"/>
    </row>
    <row r="81" spans="1:9" ht="14" x14ac:dyDescent="0.25">
      <c r="A81" s="422" t="s">
        <v>72</v>
      </c>
      <c r="B81" s="581" t="s">
        <v>105</v>
      </c>
      <c r="C81" s="581"/>
      <c r="D81" s="581"/>
      <c r="E81" s="581"/>
      <c r="F81" s="581"/>
      <c r="G81" s="581"/>
      <c r="H81" s="581"/>
      <c r="I81" s="422" t="s">
        <v>16</v>
      </c>
    </row>
    <row r="82" spans="1:9" ht="13" x14ac:dyDescent="0.25">
      <c r="A82" s="415" t="s">
        <v>15</v>
      </c>
      <c r="B82" s="553" t="s">
        <v>105</v>
      </c>
      <c r="C82" s="553"/>
      <c r="D82" s="553"/>
      <c r="E82" s="553"/>
      <c r="F82" s="553"/>
      <c r="G82" s="553"/>
      <c r="H82" s="553"/>
      <c r="I82" s="71">
        <f xml:space="preserve"> I32*0.07%</f>
        <v>0.55621300000000007</v>
      </c>
    </row>
    <row r="83" spans="1:9" ht="13" x14ac:dyDescent="0.25">
      <c r="A83" s="415" t="s">
        <v>13</v>
      </c>
      <c r="B83" s="553" t="s">
        <v>103</v>
      </c>
      <c r="C83" s="553"/>
      <c r="D83" s="553"/>
      <c r="E83" s="553"/>
      <c r="F83" s="553"/>
      <c r="G83" s="553"/>
      <c r="H83" s="553"/>
      <c r="I83" s="25">
        <f>ROUND(H68*I82,2)</f>
        <v>0.2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25">
        <f>SUM(I82:I83)</f>
        <v>0.75621300000000002</v>
      </c>
    </row>
    <row r="85" spans="1:9" ht="14" x14ac:dyDescent="0.25">
      <c r="A85" s="581" t="s">
        <v>102</v>
      </c>
      <c r="B85" s="581"/>
      <c r="C85" s="581"/>
      <c r="D85" s="581"/>
      <c r="E85" s="581"/>
      <c r="F85" s="581"/>
      <c r="G85" s="581"/>
      <c r="H85" s="581"/>
      <c r="I85" s="581"/>
    </row>
    <row r="86" spans="1:9" ht="14" x14ac:dyDescent="0.25">
      <c r="A86" s="422" t="s">
        <v>70</v>
      </c>
      <c r="B86" s="581" t="s">
        <v>101</v>
      </c>
      <c r="C86" s="581"/>
      <c r="D86" s="581"/>
      <c r="E86" s="581"/>
      <c r="F86" s="581"/>
      <c r="G86" s="581"/>
      <c r="H86" s="581"/>
      <c r="I86" s="422" t="s">
        <v>16</v>
      </c>
    </row>
    <row r="87" spans="1:9" ht="13" x14ac:dyDescent="0.25">
      <c r="A87" s="415" t="s">
        <v>15</v>
      </c>
      <c r="B87" s="577" t="s">
        <v>100</v>
      </c>
      <c r="C87" s="577"/>
      <c r="D87" s="577"/>
      <c r="E87" s="577"/>
      <c r="F87" s="577"/>
      <c r="G87" s="577"/>
      <c r="H87" s="577"/>
      <c r="I87" s="72">
        <f>I32*0.42%</f>
        <v>3.3372779999999995</v>
      </c>
    </row>
    <row r="88" spans="1:9" ht="13" x14ac:dyDescent="0.25">
      <c r="A88" s="415" t="s">
        <v>13</v>
      </c>
      <c r="B88" s="577" t="s">
        <v>99</v>
      </c>
      <c r="C88" s="577"/>
      <c r="D88" s="577"/>
      <c r="E88" s="577"/>
      <c r="F88" s="577"/>
      <c r="G88" s="577"/>
      <c r="H88" s="577"/>
      <c r="I88" s="25">
        <f>I32*0.03%</f>
        <v>0.23837699999999995</v>
      </c>
    </row>
    <row r="89" spans="1:9" ht="13" x14ac:dyDescent="0.25">
      <c r="A89" s="415" t="s">
        <v>98</v>
      </c>
      <c r="B89" s="577" t="s">
        <v>97</v>
      </c>
      <c r="C89" s="577"/>
      <c r="D89" s="577"/>
      <c r="E89" s="577"/>
      <c r="F89" s="577"/>
      <c r="G89" s="577"/>
      <c r="H89" s="577"/>
      <c r="I89" s="25">
        <f>ROUND((0.08*0.4*0.05)*I32,2)</f>
        <v>1.27</v>
      </c>
    </row>
    <row r="90" spans="1:9" ht="13" x14ac:dyDescent="0.25">
      <c r="A90" s="415" t="s">
        <v>96</v>
      </c>
      <c r="B90" s="553" t="s">
        <v>95</v>
      </c>
      <c r="C90" s="553"/>
      <c r="D90" s="553"/>
      <c r="E90" s="553"/>
      <c r="F90" s="553"/>
      <c r="G90" s="553"/>
      <c r="H90" s="553"/>
      <c r="I90" s="71">
        <f>ROUND((1*0.08*0.1*0.05)*I32,2)</f>
        <v>0.32</v>
      </c>
    </row>
    <row r="91" spans="1:9" ht="13" x14ac:dyDescent="0.25">
      <c r="A91" s="415" t="s">
        <v>35</v>
      </c>
      <c r="B91" s="553" t="s">
        <v>190</v>
      </c>
      <c r="C91" s="553"/>
      <c r="D91" s="553"/>
      <c r="E91" s="553"/>
      <c r="F91" s="553"/>
      <c r="G91" s="553"/>
      <c r="H91" s="553"/>
      <c r="I91" s="25">
        <f xml:space="preserve"> I32*1.94%</f>
        <v>15.415045999999998</v>
      </c>
    </row>
    <row r="92" spans="1:9" ht="13" x14ac:dyDescent="0.25">
      <c r="A92" s="415" t="s">
        <v>32</v>
      </c>
      <c r="B92" s="577" t="s">
        <v>93</v>
      </c>
      <c r="C92" s="577"/>
      <c r="D92" s="577"/>
      <c r="E92" s="577"/>
      <c r="F92" s="577"/>
      <c r="G92" s="577"/>
      <c r="H92" s="577"/>
      <c r="I92" s="25">
        <f>I91*36.8%</f>
        <v>5.6727369279999991</v>
      </c>
    </row>
    <row r="93" spans="1:9" ht="13" x14ac:dyDescent="0.25">
      <c r="A93" s="415" t="s">
        <v>92</v>
      </c>
      <c r="B93" s="577" t="s">
        <v>91</v>
      </c>
      <c r="C93" s="577"/>
      <c r="D93" s="577"/>
      <c r="E93" s="577"/>
      <c r="F93" s="577"/>
      <c r="G93" s="577"/>
      <c r="H93" s="577"/>
      <c r="I93" s="25">
        <f>ROUND(1*0.08*0.4*I32,2)</f>
        <v>25.43</v>
      </c>
    </row>
    <row r="94" spans="1:9" ht="13" x14ac:dyDescent="0.25">
      <c r="A94" s="415" t="s">
        <v>90</v>
      </c>
      <c r="B94" s="553" t="s">
        <v>89</v>
      </c>
      <c r="C94" s="553"/>
      <c r="D94" s="553"/>
      <c r="E94" s="553"/>
      <c r="F94" s="553"/>
      <c r="G94" s="553"/>
      <c r="H94" s="553"/>
      <c r="I94" s="25">
        <f>ROUND(1*0.08*0.1*I32,2)</f>
        <v>6.36</v>
      </c>
    </row>
    <row r="95" spans="1:9" ht="13" x14ac:dyDescent="0.25">
      <c r="A95" s="578" t="s">
        <v>47</v>
      </c>
      <c r="B95" s="578"/>
      <c r="C95" s="578"/>
      <c r="D95" s="578"/>
      <c r="E95" s="578"/>
      <c r="F95" s="578"/>
      <c r="G95" s="578"/>
      <c r="H95" s="578"/>
      <c r="I95" s="25">
        <f>SUM(I87:I94)</f>
        <v>58.043437927999996</v>
      </c>
    </row>
    <row r="96" spans="1:9" ht="14" x14ac:dyDescent="0.25">
      <c r="A96" s="554" t="s">
        <v>88</v>
      </c>
      <c r="B96" s="554"/>
      <c r="C96" s="554"/>
      <c r="D96" s="554"/>
      <c r="E96" s="554"/>
      <c r="F96" s="554"/>
      <c r="G96" s="554"/>
      <c r="H96" s="554"/>
      <c r="I96" s="554"/>
    </row>
    <row r="97" spans="1:9" ht="14" x14ac:dyDescent="0.3">
      <c r="A97" s="41" t="s">
        <v>68</v>
      </c>
      <c r="B97" s="581" t="s">
        <v>87</v>
      </c>
      <c r="C97" s="581"/>
      <c r="D97" s="581"/>
      <c r="E97" s="581"/>
      <c r="F97" s="581"/>
      <c r="G97" s="581"/>
      <c r="H97" s="581"/>
      <c r="I97" s="41" t="s">
        <v>16</v>
      </c>
    </row>
    <row r="98" spans="1:9" ht="13" x14ac:dyDescent="0.3">
      <c r="A98" s="413" t="s">
        <v>15</v>
      </c>
      <c r="B98" s="577" t="s">
        <v>86</v>
      </c>
      <c r="C98" s="577"/>
      <c r="D98" s="577"/>
      <c r="E98" s="577"/>
      <c r="F98" s="577"/>
      <c r="G98" s="577"/>
      <c r="H98" s="577"/>
      <c r="I98" s="25">
        <f>I32*8.33%</f>
        <v>66.189346999999998</v>
      </c>
    </row>
    <row r="99" spans="1:9" ht="13" x14ac:dyDescent="0.3">
      <c r="A99" s="413" t="s">
        <v>13</v>
      </c>
      <c r="B99" s="577" t="s">
        <v>191</v>
      </c>
      <c r="C99" s="577"/>
      <c r="D99" s="577"/>
      <c r="E99" s="577"/>
      <c r="F99" s="577"/>
      <c r="G99" s="577"/>
      <c r="H99" s="577"/>
      <c r="I99" s="40">
        <f>I32*1%</f>
        <v>7.9458999999999991</v>
      </c>
    </row>
    <row r="100" spans="1:9" ht="13" x14ac:dyDescent="0.3">
      <c r="A100" s="413" t="s">
        <v>12</v>
      </c>
      <c r="B100" s="577" t="s">
        <v>180</v>
      </c>
      <c r="C100" s="577"/>
      <c r="D100" s="577"/>
      <c r="E100" s="577"/>
      <c r="F100" s="577"/>
      <c r="G100" s="577"/>
      <c r="H100" s="577"/>
      <c r="I100" s="40">
        <f>I32*0.02%</f>
        <v>0.158918</v>
      </c>
    </row>
    <row r="101" spans="1:9" ht="13" x14ac:dyDescent="0.3">
      <c r="A101" s="413" t="s">
        <v>35</v>
      </c>
      <c r="B101" s="577" t="s">
        <v>192</v>
      </c>
      <c r="C101" s="577"/>
      <c r="D101" s="577"/>
      <c r="E101" s="577"/>
      <c r="F101" s="577"/>
      <c r="G101" s="577"/>
      <c r="H101" s="577"/>
      <c r="I101" s="40">
        <f>I32*0.05%</f>
        <v>0.39729499999999995</v>
      </c>
    </row>
    <row r="102" spans="1:9" ht="13" x14ac:dyDescent="0.3">
      <c r="A102" s="413" t="s">
        <v>32</v>
      </c>
      <c r="B102" s="577" t="s">
        <v>193</v>
      </c>
      <c r="C102" s="577"/>
      <c r="D102" s="577"/>
      <c r="E102" s="577"/>
      <c r="F102" s="577"/>
      <c r="G102" s="577"/>
      <c r="H102" s="577"/>
      <c r="I102" s="37">
        <f>I32*0.28%</f>
        <v>2.2248520000000003</v>
      </c>
    </row>
    <row r="103" spans="1:9" ht="13" x14ac:dyDescent="0.3">
      <c r="A103" s="413" t="s">
        <v>81</v>
      </c>
      <c r="B103" s="577" t="s">
        <v>65</v>
      </c>
      <c r="C103" s="577"/>
      <c r="D103" s="577"/>
      <c r="E103" s="577"/>
      <c r="F103" s="577"/>
      <c r="G103" s="577"/>
      <c r="H103" s="577"/>
      <c r="I103" s="37"/>
    </row>
    <row r="104" spans="1:9" ht="13" x14ac:dyDescent="0.3">
      <c r="A104" s="578" t="s">
        <v>80</v>
      </c>
      <c r="B104" s="578"/>
      <c r="C104" s="578"/>
      <c r="D104" s="578"/>
      <c r="E104" s="578"/>
      <c r="F104" s="578"/>
      <c r="G104" s="578"/>
      <c r="H104" s="578"/>
      <c r="I104" s="37">
        <f>SUM(I98:I103)</f>
        <v>76.916311999999991</v>
      </c>
    </row>
    <row r="105" spans="1:9" ht="13" x14ac:dyDescent="0.3">
      <c r="A105" s="416" t="s">
        <v>79</v>
      </c>
      <c r="B105" s="577" t="s">
        <v>78</v>
      </c>
      <c r="C105" s="577"/>
      <c r="D105" s="577"/>
      <c r="E105" s="577"/>
      <c r="F105" s="577"/>
      <c r="G105" s="577"/>
      <c r="H105" s="577"/>
      <c r="I105" s="37">
        <f>ROUND(H68*I104,2)</f>
        <v>28.31</v>
      </c>
    </row>
    <row r="106" spans="1:9" ht="13" x14ac:dyDescent="0.25">
      <c r="A106" s="578" t="s">
        <v>47</v>
      </c>
      <c r="B106" s="578"/>
      <c r="C106" s="578"/>
      <c r="D106" s="578"/>
      <c r="E106" s="578"/>
      <c r="F106" s="578"/>
      <c r="G106" s="578"/>
      <c r="H106" s="578"/>
      <c r="I106" s="25">
        <f>SUM(I104:I105)</f>
        <v>105.22631199999999</v>
      </c>
    </row>
    <row r="107" spans="1:9" ht="14" x14ac:dyDescent="0.25">
      <c r="A107" s="581" t="s">
        <v>77</v>
      </c>
      <c r="B107" s="581"/>
      <c r="C107" s="581"/>
      <c r="D107" s="581"/>
      <c r="E107" s="581"/>
      <c r="F107" s="581"/>
      <c r="G107" s="581"/>
      <c r="H107" s="581"/>
      <c r="I107" s="581"/>
    </row>
    <row r="108" spans="1:9" ht="14" x14ac:dyDescent="0.25">
      <c r="A108" s="422">
        <v>4</v>
      </c>
      <c r="B108" s="554" t="s">
        <v>34</v>
      </c>
      <c r="C108" s="554"/>
      <c r="D108" s="554"/>
      <c r="E108" s="554"/>
      <c r="F108" s="554"/>
      <c r="G108" s="554"/>
      <c r="H108" s="554"/>
      <c r="I108" s="422" t="s">
        <v>16</v>
      </c>
    </row>
    <row r="109" spans="1:9" ht="13" x14ac:dyDescent="0.25">
      <c r="A109" s="415" t="s">
        <v>76</v>
      </c>
      <c r="B109" s="553" t="s">
        <v>75</v>
      </c>
      <c r="C109" s="553"/>
      <c r="D109" s="553"/>
      <c r="E109" s="553"/>
      <c r="F109" s="553"/>
      <c r="G109" s="553"/>
      <c r="H109" s="553"/>
      <c r="I109" s="25">
        <f>I68</f>
        <v>292.40911999999997</v>
      </c>
    </row>
    <row r="110" spans="1:9" ht="13" x14ac:dyDescent="0.25">
      <c r="A110" s="415" t="s">
        <v>74</v>
      </c>
      <c r="B110" s="553" t="s">
        <v>73</v>
      </c>
      <c r="C110" s="553"/>
      <c r="D110" s="553"/>
      <c r="E110" s="553"/>
      <c r="F110" s="553"/>
      <c r="G110" s="553"/>
      <c r="H110" s="553"/>
      <c r="I110" s="25">
        <f>I78</f>
        <v>120.76894899999999</v>
      </c>
    </row>
    <row r="111" spans="1:9" ht="13" x14ac:dyDescent="0.25">
      <c r="A111" s="415" t="s">
        <v>72</v>
      </c>
      <c r="B111" s="553" t="s">
        <v>71</v>
      </c>
      <c r="C111" s="553"/>
      <c r="D111" s="553"/>
      <c r="E111" s="553"/>
      <c r="F111" s="553"/>
      <c r="G111" s="553"/>
      <c r="H111" s="553"/>
      <c r="I111" s="25">
        <f>I84</f>
        <v>0.75621300000000002</v>
      </c>
    </row>
    <row r="112" spans="1:9" ht="13" x14ac:dyDescent="0.25">
      <c r="A112" s="415" t="s">
        <v>70</v>
      </c>
      <c r="B112" s="553" t="s">
        <v>69</v>
      </c>
      <c r="C112" s="553"/>
      <c r="D112" s="553"/>
      <c r="E112" s="553"/>
      <c r="F112" s="553"/>
      <c r="G112" s="553"/>
      <c r="H112" s="553"/>
      <c r="I112" s="25">
        <f>I95</f>
        <v>58.043437927999996</v>
      </c>
    </row>
    <row r="113" spans="1:9" ht="13" x14ac:dyDescent="0.25">
      <c r="A113" s="415" t="s">
        <v>68</v>
      </c>
      <c r="B113" s="553" t="s">
        <v>67</v>
      </c>
      <c r="C113" s="553"/>
      <c r="D113" s="553"/>
      <c r="E113" s="553"/>
      <c r="F113" s="553"/>
      <c r="G113" s="553"/>
      <c r="H113" s="553"/>
      <c r="I113" s="25">
        <f>I106</f>
        <v>105.22631199999999</v>
      </c>
    </row>
    <row r="114" spans="1:9" ht="13" x14ac:dyDescent="0.25">
      <c r="A114" s="415" t="s">
        <v>66</v>
      </c>
      <c r="B114" s="553" t="s">
        <v>65</v>
      </c>
      <c r="C114" s="553"/>
      <c r="D114" s="553"/>
      <c r="E114" s="553"/>
      <c r="F114" s="553"/>
      <c r="G114" s="553"/>
      <c r="H114" s="553"/>
      <c r="I114" s="25"/>
    </row>
    <row r="115" spans="1:9" ht="13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SUM(I109:I114)</f>
        <v>577.20403192799995</v>
      </c>
    </row>
    <row r="116" spans="1:9" ht="13" x14ac:dyDescent="0.25">
      <c r="A116" s="560" t="s">
        <v>64</v>
      </c>
      <c r="B116" s="560"/>
      <c r="C116" s="560"/>
      <c r="D116" s="560"/>
      <c r="E116" s="560"/>
      <c r="F116" s="560"/>
      <c r="G116" s="560"/>
      <c r="H116" s="560"/>
      <c r="I116" s="560"/>
    </row>
    <row r="117" spans="1:9" ht="14" x14ac:dyDescent="0.25">
      <c r="A117" s="422">
        <v>5</v>
      </c>
      <c r="B117" s="581" t="s">
        <v>63</v>
      </c>
      <c r="C117" s="581"/>
      <c r="D117" s="581"/>
      <c r="E117" s="581"/>
      <c r="F117" s="581"/>
      <c r="G117" s="581"/>
      <c r="H117" s="422" t="s">
        <v>62</v>
      </c>
      <c r="I117" s="34" t="s">
        <v>16</v>
      </c>
    </row>
    <row r="118" spans="1:9" ht="13" x14ac:dyDescent="0.25">
      <c r="A118" s="624" t="s">
        <v>61</v>
      </c>
      <c r="B118" s="624"/>
      <c r="C118" s="624"/>
      <c r="D118" s="624"/>
      <c r="E118" s="624"/>
      <c r="F118" s="624"/>
      <c r="G118" s="624"/>
      <c r="H118" s="33" t="s">
        <v>49</v>
      </c>
      <c r="I118" s="23">
        <f>SUM(I32+I44+I54+I115)</f>
        <v>1659.2640319279999</v>
      </c>
    </row>
    <row r="119" spans="1:9" ht="13" x14ac:dyDescent="0.25">
      <c r="A119" s="415" t="s">
        <v>15</v>
      </c>
      <c r="B119" s="574" t="s">
        <v>60</v>
      </c>
      <c r="C119" s="622"/>
      <c r="D119" s="622"/>
      <c r="E119" s="622"/>
      <c r="F119" s="622"/>
      <c r="G119" s="623"/>
      <c r="H119" s="32">
        <v>0.02</v>
      </c>
      <c r="I119" s="25">
        <f>I118*H119</f>
        <v>33.185280638560002</v>
      </c>
    </row>
    <row r="120" spans="1:9" ht="13" x14ac:dyDescent="0.25">
      <c r="A120" s="624" t="s">
        <v>59</v>
      </c>
      <c r="B120" s="624"/>
      <c r="C120" s="624"/>
      <c r="D120" s="624"/>
      <c r="E120" s="624"/>
      <c r="F120" s="624"/>
      <c r="G120" s="624"/>
      <c r="H120" s="31" t="s">
        <v>49</v>
      </c>
      <c r="I120" s="23">
        <f>SUM(I32+I44+I54+I115+I119)</f>
        <v>1692.4493125665599</v>
      </c>
    </row>
    <row r="121" spans="1:9" ht="13" x14ac:dyDescent="0.25">
      <c r="A121" s="415" t="s">
        <v>13</v>
      </c>
      <c r="B121" s="574" t="s">
        <v>58</v>
      </c>
      <c r="C121" s="622"/>
      <c r="D121" s="622"/>
      <c r="E121" s="622"/>
      <c r="F121" s="622"/>
      <c r="G121" s="623"/>
      <c r="H121" s="328">
        <v>9.3299999999999998E-3</v>
      </c>
      <c r="I121" s="25">
        <f>I120*H121</f>
        <v>15.790552086246004</v>
      </c>
    </row>
    <row r="122" spans="1:9" ht="13" x14ac:dyDescent="0.25">
      <c r="A122" s="624" t="s">
        <v>57</v>
      </c>
      <c r="B122" s="624"/>
      <c r="C122" s="624"/>
      <c r="D122" s="624"/>
      <c r="E122" s="624"/>
      <c r="F122" s="624"/>
      <c r="G122" s="624"/>
      <c r="H122" s="31">
        <f>-H1268</f>
        <v>0</v>
      </c>
      <c r="I122" s="23">
        <f>SUM(I32+I44+I54+I115+I119+I121)</f>
        <v>1708.2398646528059</v>
      </c>
    </row>
    <row r="123" spans="1:9" ht="13" x14ac:dyDescent="0.25">
      <c r="A123" s="415" t="s">
        <v>12</v>
      </c>
      <c r="B123" s="577" t="s">
        <v>56</v>
      </c>
      <c r="C123" s="577"/>
      <c r="D123" s="577"/>
      <c r="E123" s="577"/>
      <c r="F123" s="577"/>
      <c r="G123" s="577"/>
      <c r="H123" s="30" t="s">
        <v>49</v>
      </c>
      <c r="I123" s="28"/>
    </row>
    <row r="124" spans="1:9" ht="13" x14ac:dyDescent="0.25">
      <c r="A124" s="415"/>
      <c r="B124" s="577" t="s">
        <v>55</v>
      </c>
      <c r="C124" s="577"/>
      <c r="D124" s="577"/>
      <c r="E124" s="577"/>
      <c r="F124" s="577"/>
      <c r="G124" s="577"/>
      <c r="H124" s="30" t="s">
        <v>49</v>
      </c>
      <c r="I124" s="28" t="s">
        <v>49</v>
      </c>
    </row>
    <row r="125" spans="1:9" ht="13" x14ac:dyDescent="0.25">
      <c r="A125" s="415"/>
      <c r="B125" s="625" t="s">
        <v>263</v>
      </c>
      <c r="C125" s="583"/>
      <c r="D125" s="583"/>
      <c r="E125" s="583"/>
      <c r="F125" s="583"/>
      <c r="G125" s="583"/>
      <c r="H125" s="26">
        <v>0.03</v>
      </c>
      <c r="I125" s="25">
        <f>I148*H125</f>
        <v>56.1</v>
      </c>
    </row>
    <row r="126" spans="1:9" ht="13" x14ac:dyDescent="0.25">
      <c r="A126" s="415"/>
      <c r="B126" s="625" t="s">
        <v>264</v>
      </c>
      <c r="C126" s="583"/>
      <c r="D126" s="583"/>
      <c r="E126" s="583"/>
      <c r="F126" s="583"/>
      <c r="G126" s="583"/>
      <c r="H126" s="26">
        <v>6.4999999999999997E-3</v>
      </c>
      <c r="I126" s="25">
        <f>I148*H126</f>
        <v>12.154999999999999</v>
      </c>
    </row>
    <row r="127" spans="1:9" ht="13" x14ac:dyDescent="0.25">
      <c r="A127" s="415"/>
      <c r="B127" s="582" t="s">
        <v>265</v>
      </c>
      <c r="C127" s="582"/>
      <c r="D127" s="582"/>
      <c r="E127" s="582"/>
      <c r="F127" s="582"/>
      <c r="G127" s="582"/>
      <c r="H127" s="29"/>
      <c r="I127" s="28">
        <f>I148*H127</f>
        <v>0</v>
      </c>
    </row>
    <row r="128" spans="1:9" ht="13" x14ac:dyDescent="0.25">
      <c r="A128" s="415"/>
      <c r="B128" s="584" t="s">
        <v>51</v>
      </c>
      <c r="C128" s="584"/>
      <c r="D128" s="584"/>
      <c r="E128" s="584"/>
      <c r="F128" s="584"/>
      <c r="G128" s="584"/>
      <c r="H128" s="29" t="s">
        <v>49</v>
      </c>
      <c r="I128" s="28" t="s">
        <v>49</v>
      </c>
    </row>
    <row r="129" spans="1:9" ht="13" x14ac:dyDescent="0.25">
      <c r="A129" s="415"/>
      <c r="B129" s="573" t="s">
        <v>50</v>
      </c>
      <c r="C129" s="573"/>
      <c r="D129" s="573"/>
      <c r="E129" s="573"/>
      <c r="F129" s="573"/>
      <c r="G129" s="573"/>
      <c r="H129" s="29" t="s">
        <v>49</v>
      </c>
      <c r="I129" s="28" t="s">
        <v>49</v>
      </c>
    </row>
    <row r="130" spans="1:9" ht="13" x14ac:dyDescent="0.25">
      <c r="A130" s="415"/>
      <c r="B130" s="625" t="s">
        <v>228</v>
      </c>
      <c r="C130" s="583"/>
      <c r="D130" s="583"/>
      <c r="E130" s="583"/>
      <c r="F130" s="583"/>
      <c r="G130" s="583"/>
      <c r="H130" s="26">
        <v>0.05</v>
      </c>
      <c r="I130" s="25">
        <f>I148*H130</f>
        <v>93.5</v>
      </c>
    </row>
    <row r="131" spans="1:9" ht="13" x14ac:dyDescent="0.25">
      <c r="A131" s="578" t="s">
        <v>248</v>
      </c>
      <c r="B131" s="578"/>
      <c r="C131" s="578"/>
      <c r="D131" s="578"/>
      <c r="E131" s="578"/>
      <c r="F131" s="578"/>
      <c r="G131" s="578"/>
      <c r="H131" s="578"/>
      <c r="I131" s="25">
        <f>I133+I119+I121</f>
        <v>210.73083272480602</v>
      </c>
    </row>
    <row r="132" spans="1:9" ht="13" x14ac:dyDescent="0.25">
      <c r="A132" s="578"/>
      <c r="B132" s="578"/>
      <c r="C132" s="578"/>
      <c r="D132" s="578"/>
      <c r="E132" s="578"/>
      <c r="F132" s="578"/>
      <c r="G132" s="578"/>
      <c r="H132" s="578"/>
      <c r="I132" s="578"/>
    </row>
    <row r="133" spans="1:9" ht="13" x14ac:dyDescent="0.25">
      <c r="A133" s="589" t="s">
        <v>46</v>
      </c>
      <c r="B133" s="589"/>
      <c r="C133" s="589"/>
      <c r="D133" s="589"/>
      <c r="E133" s="589"/>
      <c r="F133" s="589"/>
      <c r="G133" s="589"/>
      <c r="H133" s="24">
        <f>SUM(H125:H130)</f>
        <v>8.6499999999999994E-2</v>
      </c>
      <c r="I133" s="23">
        <f>SUM(I125:I130)</f>
        <v>161.755</v>
      </c>
    </row>
    <row r="134" spans="1:9" x14ac:dyDescent="0.25">
      <c r="A134" s="590" t="s">
        <v>45</v>
      </c>
      <c r="B134" s="590"/>
      <c r="C134" s="591" t="s">
        <v>44</v>
      </c>
      <c r="D134" s="591"/>
      <c r="E134" s="591"/>
      <c r="F134" s="591"/>
      <c r="G134" s="591"/>
      <c r="H134" s="591"/>
      <c r="I134" s="591"/>
    </row>
    <row r="135" spans="1:9" x14ac:dyDescent="0.25">
      <c r="A135" s="590"/>
      <c r="B135" s="590"/>
      <c r="C135" s="592" t="s">
        <v>43</v>
      </c>
      <c r="D135" s="592"/>
      <c r="E135" s="592"/>
      <c r="F135" s="592"/>
      <c r="G135" s="592"/>
      <c r="H135" s="592"/>
      <c r="I135" s="592"/>
    </row>
    <row r="136" spans="1:9" x14ac:dyDescent="0.25">
      <c r="A136" s="590"/>
      <c r="B136" s="590"/>
      <c r="C136" s="593" t="s">
        <v>42</v>
      </c>
      <c r="D136" s="593"/>
      <c r="E136" s="593"/>
      <c r="F136" s="593"/>
      <c r="G136" s="593"/>
      <c r="H136" s="593"/>
      <c r="I136" s="593"/>
    </row>
    <row r="137" spans="1:9" x14ac:dyDescent="0.25">
      <c r="A137" s="585"/>
      <c r="B137" s="585"/>
      <c r="C137" s="585"/>
      <c r="D137" s="585"/>
      <c r="E137" s="585"/>
      <c r="F137" s="585"/>
      <c r="G137" s="585"/>
      <c r="H137" s="585"/>
      <c r="I137" s="585"/>
    </row>
    <row r="138" spans="1:9" ht="13" x14ac:dyDescent="0.25">
      <c r="A138" s="553" t="s">
        <v>41</v>
      </c>
      <c r="B138" s="553"/>
      <c r="C138" s="553"/>
      <c r="D138" s="553"/>
      <c r="E138" s="553"/>
      <c r="F138" s="553"/>
      <c r="G138" s="553"/>
      <c r="H138" s="553"/>
      <c r="I138" s="553"/>
    </row>
    <row r="139" spans="1:9" ht="13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15.5" x14ac:dyDescent="0.25">
      <c r="A140" s="586" t="s">
        <v>40</v>
      </c>
      <c r="B140" s="586"/>
      <c r="C140" s="586"/>
      <c r="D140" s="586"/>
      <c r="E140" s="586"/>
      <c r="F140" s="586"/>
      <c r="G140" s="586"/>
      <c r="H140" s="586"/>
      <c r="I140" s="586"/>
    </row>
    <row r="141" spans="1:9" ht="14" x14ac:dyDescent="0.25">
      <c r="A141" s="587" t="s">
        <v>39</v>
      </c>
      <c r="B141" s="587"/>
      <c r="C141" s="587"/>
      <c r="D141" s="587"/>
      <c r="E141" s="587"/>
      <c r="F141" s="587"/>
      <c r="G141" s="587"/>
      <c r="H141" s="587"/>
      <c r="I141" s="414" t="s">
        <v>16</v>
      </c>
    </row>
    <row r="142" spans="1:9" ht="13" x14ac:dyDescent="0.25">
      <c r="A142" s="418" t="s">
        <v>15</v>
      </c>
      <c r="B142" s="588" t="s">
        <v>38</v>
      </c>
      <c r="C142" s="588"/>
      <c r="D142" s="588"/>
      <c r="E142" s="588"/>
      <c r="F142" s="588"/>
      <c r="G142" s="588"/>
      <c r="H142" s="588"/>
      <c r="I142" s="20">
        <f>I32</f>
        <v>794.58999999999992</v>
      </c>
    </row>
    <row r="143" spans="1:9" ht="13" x14ac:dyDescent="0.25">
      <c r="A143" s="418" t="s">
        <v>13</v>
      </c>
      <c r="B143" s="588" t="s">
        <v>37</v>
      </c>
      <c r="C143" s="588"/>
      <c r="D143" s="588"/>
      <c r="E143" s="588"/>
      <c r="F143" s="588"/>
      <c r="G143" s="588"/>
      <c r="H143" s="588"/>
      <c r="I143" s="20">
        <f>I44</f>
        <v>267.47000000000003</v>
      </c>
    </row>
    <row r="144" spans="1:9" ht="13" x14ac:dyDescent="0.25">
      <c r="A144" s="418" t="s">
        <v>12</v>
      </c>
      <c r="B144" s="588" t="s">
        <v>36</v>
      </c>
      <c r="C144" s="588"/>
      <c r="D144" s="588"/>
      <c r="E144" s="588"/>
      <c r="F144" s="588"/>
      <c r="G144" s="588"/>
      <c r="H144" s="588"/>
      <c r="I144" s="20">
        <f>I54</f>
        <v>20</v>
      </c>
    </row>
    <row r="145" spans="1:9" ht="13" x14ac:dyDescent="0.25">
      <c r="A145" s="418" t="s">
        <v>35</v>
      </c>
      <c r="B145" s="588" t="s">
        <v>34</v>
      </c>
      <c r="C145" s="588"/>
      <c r="D145" s="588"/>
      <c r="E145" s="588"/>
      <c r="F145" s="588"/>
      <c r="G145" s="588"/>
      <c r="H145" s="588"/>
      <c r="I145" s="20">
        <f>I115</f>
        <v>577.20403192799995</v>
      </c>
    </row>
    <row r="146" spans="1:9" ht="13" x14ac:dyDescent="0.25">
      <c r="A146" s="598" t="s">
        <v>33</v>
      </c>
      <c r="B146" s="598"/>
      <c r="C146" s="598"/>
      <c r="D146" s="598"/>
      <c r="E146" s="598"/>
      <c r="F146" s="598"/>
      <c r="G146" s="598"/>
      <c r="H146" s="598"/>
      <c r="I146" s="20">
        <f>SUM(I142:I145)</f>
        <v>1659.2640319279999</v>
      </c>
    </row>
    <row r="147" spans="1:9" ht="13" x14ac:dyDescent="0.25">
      <c r="A147" s="21" t="s">
        <v>32</v>
      </c>
      <c r="B147" s="588" t="s">
        <v>31</v>
      </c>
      <c r="C147" s="588"/>
      <c r="D147" s="588"/>
      <c r="E147" s="588"/>
      <c r="F147" s="588"/>
      <c r="G147" s="588"/>
      <c r="H147" s="588"/>
      <c r="I147" s="20">
        <f>I131</f>
        <v>210.73083272480602</v>
      </c>
    </row>
    <row r="148" spans="1:9" ht="13" x14ac:dyDescent="0.25">
      <c r="A148" s="598" t="s">
        <v>30</v>
      </c>
      <c r="B148" s="598"/>
      <c r="C148" s="598"/>
      <c r="D148" s="598"/>
      <c r="E148" s="598"/>
      <c r="F148" s="598"/>
      <c r="G148" s="598"/>
      <c r="H148" s="598"/>
      <c r="I148" s="20">
        <v>1870</v>
      </c>
    </row>
    <row r="149" spans="1:9" ht="14.5" x14ac:dyDescent="0.25">
      <c r="A149" s="594" t="s">
        <v>376</v>
      </c>
      <c r="B149" s="594"/>
      <c r="C149" s="594"/>
      <c r="D149" s="594"/>
      <c r="E149" s="594"/>
      <c r="F149" s="594"/>
      <c r="G149" s="594"/>
      <c r="H149" s="594"/>
      <c r="I149" s="594"/>
    </row>
    <row r="150" spans="1:9" ht="15.5" x14ac:dyDescent="0.25">
      <c r="A150" s="586" t="s">
        <v>28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69" x14ac:dyDescent="0.25">
      <c r="A151" s="595" t="s">
        <v>27</v>
      </c>
      <c r="B151" s="595"/>
      <c r="C151" s="580" t="s">
        <v>26</v>
      </c>
      <c r="D151" s="580"/>
      <c r="E151" s="19" t="s">
        <v>25</v>
      </c>
      <c r="F151" s="580" t="s">
        <v>24</v>
      </c>
      <c r="G151" s="580"/>
      <c r="H151" s="414" t="s">
        <v>23</v>
      </c>
      <c r="I151" s="414" t="s">
        <v>22</v>
      </c>
    </row>
    <row r="152" spans="1:9" x14ac:dyDescent="0.25">
      <c r="A152" s="621" t="s">
        <v>185</v>
      </c>
      <c r="B152" s="596"/>
      <c r="C152" s="619">
        <v>1870</v>
      </c>
      <c r="D152" s="597"/>
      <c r="E152" s="18">
        <v>1</v>
      </c>
      <c r="F152" s="619">
        <v>1870</v>
      </c>
      <c r="G152" s="597"/>
      <c r="H152" s="16">
        <v>1</v>
      </c>
      <c r="I152" s="419">
        <v>1870</v>
      </c>
    </row>
    <row r="153" spans="1:9" ht="13" x14ac:dyDescent="0.25">
      <c r="A153" s="603" t="s">
        <v>20</v>
      </c>
      <c r="B153" s="603"/>
      <c r="C153" s="603"/>
      <c r="D153" s="603"/>
      <c r="E153" s="603"/>
      <c r="F153" s="603"/>
      <c r="G153" s="603"/>
      <c r="H153" s="603"/>
      <c r="I153" s="419">
        <v>1870</v>
      </c>
    </row>
    <row r="154" spans="1:9" ht="15.5" x14ac:dyDescent="0.25">
      <c r="A154" s="586" t="s">
        <v>19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15.5" x14ac:dyDescent="0.25">
      <c r="A155" s="586" t="s">
        <v>18</v>
      </c>
      <c r="B155" s="586"/>
      <c r="C155" s="586"/>
      <c r="D155" s="586"/>
      <c r="E155" s="586"/>
      <c r="F155" s="586"/>
      <c r="G155" s="586"/>
      <c r="H155" s="586"/>
      <c r="I155" s="586"/>
    </row>
    <row r="156" spans="1:9" ht="13" x14ac:dyDescent="0.25">
      <c r="A156" s="580" t="s">
        <v>17</v>
      </c>
      <c r="B156" s="580"/>
      <c r="C156" s="580"/>
      <c r="D156" s="580"/>
      <c r="E156" s="580"/>
      <c r="F156" s="580"/>
      <c r="G156" s="580"/>
      <c r="H156" s="580"/>
      <c r="I156" s="414" t="s">
        <v>16</v>
      </c>
    </row>
    <row r="157" spans="1:9" x14ac:dyDescent="0.25">
      <c r="A157" s="417" t="s">
        <v>15</v>
      </c>
      <c r="B157" s="583" t="s">
        <v>14</v>
      </c>
      <c r="C157" s="583"/>
      <c r="D157" s="583"/>
      <c r="E157" s="583"/>
      <c r="F157" s="583"/>
      <c r="G157" s="583"/>
      <c r="H157" s="583"/>
      <c r="I157" s="16">
        <v>12</v>
      </c>
    </row>
    <row r="158" spans="1:9" x14ac:dyDescent="0.25">
      <c r="A158" s="417" t="s">
        <v>13</v>
      </c>
      <c r="B158" s="583" t="s">
        <v>9</v>
      </c>
      <c r="C158" s="583"/>
      <c r="D158" s="583"/>
      <c r="E158" s="583"/>
      <c r="F158" s="583"/>
      <c r="G158" s="583"/>
      <c r="H158" s="583"/>
      <c r="I158" s="419">
        <v>22440</v>
      </c>
    </row>
    <row r="159" spans="1:9" x14ac:dyDescent="0.25">
      <c r="A159" s="417" t="s">
        <v>12</v>
      </c>
      <c r="B159" s="583" t="s">
        <v>11</v>
      </c>
      <c r="C159" s="583"/>
      <c r="D159" s="583"/>
      <c r="E159" s="583"/>
      <c r="F159" s="583"/>
      <c r="G159" s="583"/>
      <c r="H159" s="583"/>
      <c r="I159" s="419"/>
    </row>
    <row r="160" spans="1:9" x14ac:dyDescent="0.25">
      <c r="A160" s="599"/>
      <c r="B160" s="599"/>
      <c r="C160" s="599"/>
      <c r="D160" s="599"/>
      <c r="E160" s="599"/>
      <c r="F160" s="599"/>
      <c r="G160" s="599"/>
      <c r="H160" s="599"/>
      <c r="I160" s="599"/>
    </row>
    <row r="161" spans="1:9" x14ac:dyDescent="0.25">
      <c r="A161" s="596" t="s">
        <v>10</v>
      </c>
      <c r="B161" s="596"/>
      <c r="C161" s="596"/>
      <c r="D161" s="596"/>
      <c r="E161" s="596"/>
      <c r="F161" s="596"/>
      <c r="G161" s="596"/>
      <c r="H161" s="596"/>
      <c r="I161" s="596"/>
    </row>
    <row r="162" spans="1:9" ht="13" x14ac:dyDescent="0.3">
      <c r="A162" s="13"/>
      <c r="B162" s="13"/>
      <c r="C162" s="13"/>
      <c r="D162" s="13"/>
      <c r="E162" s="13"/>
      <c r="F162" s="13"/>
      <c r="G162" s="13"/>
      <c r="H162" s="12"/>
      <c r="I162" s="12"/>
    </row>
    <row r="163" spans="1:9" ht="13" x14ac:dyDescent="0.3">
      <c r="A163" s="600"/>
      <c r="B163" s="600"/>
      <c r="C163" s="600"/>
      <c r="D163" s="600"/>
      <c r="E163" s="600"/>
      <c r="F163" s="600"/>
      <c r="G163" s="600"/>
      <c r="H163" s="600"/>
      <c r="I163" s="600"/>
    </row>
    <row r="164" spans="1:9" ht="18" x14ac:dyDescent="0.25">
      <c r="A164" s="601" t="s">
        <v>9</v>
      </c>
      <c r="B164" s="601"/>
      <c r="C164" s="601"/>
      <c r="D164" s="601"/>
      <c r="E164" s="601"/>
      <c r="F164" s="601"/>
      <c r="G164" s="602">
        <v>1870</v>
      </c>
      <c r="H164" s="602"/>
      <c r="I164" s="602"/>
    </row>
    <row r="165" spans="1:9" ht="18" x14ac:dyDescent="0.4">
      <c r="A165" s="607"/>
      <c r="B165" s="607"/>
      <c r="C165" s="607"/>
      <c r="D165" s="607"/>
      <c r="E165" s="607"/>
      <c r="F165" s="607"/>
      <c r="G165" s="607"/>
      <c r="H165" s="607"/>
      <c r="I165" s="607"/>
    </row>
    <row r="166" spans="1:9" ht="18" x14ac:dyDescent="0.25">
      <c r="A166" s="601" t="s">
        <v>8</v>
      </c>
      <c r="B166" s="601"/>
      <c r="C166" s="601"/>
      <c r="D166" s="601"/>
      <c r="E166" s="601"/>
      <c r="F166" s="601"/>
      <c r="G166" s="608">
        <v>12</v>
      </c>
      <c r="H166" s="608"/>
      <c r="I166" s="608"/>
    </row>
    <row r="167" spans="1:9" ht="18" x14ac:dyDescent="0.25">
      <c r="A167" s="609"/>
      <c r="B167" s="609"/>
      <c r="C167" s="609"/>
      <c r="D167" s="609"/>
      <c r="E167" s="609"/>
      <c r="F167" s="609"/>
      <c r="G167" s="609"/>
      <c r="H167" s="609"/>
      <c r="I167" s="609"/>
    </row>
    <row r="168" spans="1:9" ht="18" x14ac:dyDescent="0.25">
      <c r="A168" s="610" t="s">
        <v>7</v>
      </c>
      <c r="B168" s="610"/>
      <c r="C168" s="610"/>
      <c r="D168" s="610"/>
      <c r="E168" s="610"/>
      <c r="F168" s="610"/>
      <c r="G168" s="611">
        <v>22440</v>
      </c>
      <c r="H168" s="611"/>
      <c r="I168" s="611"/>
    </row>
  </sheetData>
  <mergeCells count="182">
    <mergeCell ref="A165:I165"/>
    <mergeCell ref="A166:F166"/>
    <mergeCell ref="G166:I166"/>
    <mergeCell ref="A167:I167"/>
    <mergeCell ref="A168:F168"/>
    <mergeCell ref="G168:I168"/>
    <mergeCell ref="B159:H159"/>
    <mergeCell ref="A160:I160"/>
    <mergeCell ref="A161:I161"/>
    <mergeCell ref="A163:I163"/>
    <mergeCell ref="A164:F164"/>
    <mergeCell ref="G164:I164"/>
    <mergeCell ref="A153:H153"/>
    <mergeCell ref="A154:I154"/>
    <mergeCell ref="A155:I155"/>
    <mergeCell ref="A156:H156"/>
    <mergeCell ref="B157:H157"/>
    <mergeCell ref="B158:H158"/>
    <mergeCell ref="A150:I150"/>
    <mergeCell ref="A151:B151"/>
    <mergeCell ref="C151:D151"/>
    <mergeCell ref="F151:G151"/>
    <mergeCell ref="A152:B152"/>
    <mergeCell ref="C152:D152"/>
    <mergeCell ref="F152:G152"/>
    <mergeCell ref="B144:H144"/>
    <mergeCell ref="B145:H145"/>
    <mergeCell ref="A146:H146"/>
    <mergeCell ref="B147:H147"/>
    <mergeCell ref="A148:H148"/>
    <mergeCell ref="A149:I149"/>
    <mergeCell ref="A138:I138"/>
    <mergeCell ref="A139:I139"/>
    <mergeCell ref="A140:I140"/>
    <mergeCell ref="A141:H141"/>
    <mergeCell ref="B142:H142"/>
    <mergeCell ref="B143:H143"/>
    <mergeCell ref="A133:G133"/>
    <mergeCell ref="A134:B136"/>
    <mergeCell ref="C134:I134"/>
    <mergeCell ref="C135:I135"/>
    <mergeCell ref="C136:I136"/>
    <mergeCell ref="A137:I137"/>
    <mergeCell ref="B127:G127"/>
    <mergeCell ref="B128:G128"/>
    <mergeCell ref="B129:G129"/>
    <mergeCell ref="B130:G130"/>
    <mergeCell ref="A131:H131"/>
    <mergeCell ref="A132:I132"/>
    <mergeCell ref="B121:G121"/>
    <mergeCell ref="A122:G122"/>
    <mergeCell ref="B123:G123"/>
    <mergeCell ref="B124:G124"/>
    <mergeCell ref="B125:G125"/>
    <mergeCell ref="B126:G126"/>
    <mergeCell ref="A115:H115"/>
    <mergeCell ref="A116:I116"/>
    <mergeCell ref="B117:G117"/>
    <mergeCell ref="A118:G118"/>
    <mergeCell ref="B119:G119"/>
    <mergeCell ref="A120:G120"/>
    <mergeCell ref="B109:H109"/>
    <mergeCell ref="B110:H110"/>
    <mergeCell ref="B111:H111"/>
    <mergeCell ref="B112:H112"/>
    <mergeCell ref="B113:H113"/>
    <mergeCell ref="B114:H114"/>
    <mergeCell ref="B103:H103"/>
    <mergeCell ref="A104:H104"/>
    <mergeCell ref="B105:H105"/>
    <mergeCell ref="A106:H106"/>
    <mergeCell ref="A107:I107"/>
    <mergeCell ref="B108:H108"/>
    <mergeCell ref="B97:H97"/>
    <mergeCell ref="B98:H98"/>
    <mergeCell ref="B99:H99"/>
    <mergeCell ref="B100:H100"/>
    <mergeCell ref="B101:H101"/>
    <mergeCell ref="B102:H102"/>
    <mergeCell ref="B91:H91"/>
    <mergeCell ref="B92:H92"/>
    <mergeCell ref="B93:H93"/>
    <mergeCell ref="B94:H94"/>
    <mergeCell ref="A95:H95"/>
    <mergeCell ref="A96:I96"/>
    <mergeCell ref="A85:I85"/>
    <mergeCell ref="B86:H86"/>
    <mergeCell ref="B87:H87"/>
    <mergeCell ref="B88:H88"/>
    <mergeCell ref="B89:H89"/>
    <mergeCell ref="B90:H90"/>
    <mergeCell ref="A79:I79"/>
    <mergeCell ref="A80:I80"/>
    <mergeCell ref="B81:H81"/>
    <mergeCell ref="B82:H82"/>
    <mergeCell ref="B83:H83"/>
    <mergeCell ref="A84:H84"/>
    <mergeCell ref="B73:H73"/>
    <mergeCell ref="B74:H74"/>
    <mergeCell ref="B75:H75"/>
    <mergeCell ref="A76:H76"/>
    <mergeCell ref="B77:H77"/>
    <mergeCell ref="A78:H78"/>
    <mergeCell ref="B66:G66"/>
    <mergeCell ref="B67:G67"/>
    <mergeCell ref="A68:G68"/>
    <mergeCell ref="A70:I70"/>
    <mergeCell ref="A71:I71"/>
    <mergeCell ref="A72:I72"/>
    <mergeCell ref="B60:G60"/>
    <mergeCell ref="B61:G61"/>
    <mergeCell ref="B62:G62"/>
    <mergeCell ref="B63:G63"/>
    <mergeCell ref="B64:G64"/>
    <mergeCell ref="B65:G65"/>
    <mergeCell ref="B53:H53"/>
    <mergeCell ref="A54:H54"/>
    <mergeCell ref="A55:I55"/>
    <mergeCell ref="A56:I56"/>
    <mergeCell ref="A58:I58"/>
    <mergeCell ref="B59:G59"/>
    <mergeCell ref="A47:I47"/>
    <mergeCell ref="A48:I48"/>
    <mergeCell ref="B49:H49"/>
    <mergeCell ref="B50:H50"/>
    <mergeCell ref="B51:H51"/>
    <mergeCell ref="B52:H52"/>
    <mergeCell ref="B41:H41"/>
    <mergeCell ref="B42:H42"/>
    <mergeCell ref="B43:H43"/>
    <mergeCell ref="B44:H44"/>
    <mergeCell ref="A45:I45"/>
    <mergeCell ref="A46:I46"/>
    <mergeCell ref="B35:H35"/>
    <mergeCell ref="B36:G36"/>
    <mergeCell ref="B37:G37"/>
    <mergeCell ref="B38:H38"/>
    <mergeCell ref="B39:G39"/>
    <mergeCell ref="B40:H40"/>
    <mergeCell ref="B29:H29"/>
    <mergeCell ref="B30:H30"/>
    <mergeCell ref="B31:H31"/>
    <mergeCell ref="A32:H32"/>
    <mergeCell ref="A33:I33"/>
    <mergeCell ref="B34:H34"/>
    <mergeCell ref="B23:G23"/>
    <mergeCell ref="B24:H24"/>
    <mergeCell ref="B25:G25"/>
    <mergeCell ref="B26:G26"/>
    <mergeCell ref="B27:H27"/>
    <mergeCell ref="B28:H28"/>
    <mergeCell ref="B18:G18"/>
    <mergeCell ref="H18:I18"/>
    <mergeCell ref="A19:I19"/>
    <mergeCell ref="A20:I20"/>
    <mergeCell ref="A21:I21"/>
    <mergeCell ref="A22:I22"/>
    <mergeCell ref="A14:I14"/>
    <mergeCell ref="B15:G15"/>
    <mergeCell ref="H15:I15"/>
    <mergeCell ref="B16:G16"/>
    <mergeCell ref="H16:I16"/>
    <mergeCell ref="B17:G17"/>
    <mergeCell ref="H17:I17"/>
    <mergeCell ref="B10:G10"/>
    <mergeCell ref="H10:I10"/>
    <mergeCell ref="B11:G11"/>
    <mergeCell ref="H11:I11"/>
    <mergeCell ref="A12:I12"/>
    <mergeCell ref="A13:I13"/>
    <mergeCell ref="A5:I5"/>
    <mergeCell ref="A7:I7"/>
    <mergeCell ref="B8:G8"/>
    <mergeCell ref="H8:I8"/>
    <mergeCell ref="B9:G9"/>
    <mergeCell ref="H9:I9"/>
    <mergeCell ref="A1:I1"/>
    <mergeCell ref="A2:I2"/>
    <mergeCell ref="A3:E3"/>
    <mergeCell ref="F3:I3"/>
    <mergeCell ref="A4:E4"/>
    <mergeCell ref="F4:I4"/>
  </mergeCells>
  <pageMargins left="0.511811024" right="0.511811024" top="0.78740157499999996" bottom="0.78740157499999996" header="0.31496062000000002" footer="0.3149606200000000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I168"/>
  <sheetViews>
    <sheetView workbookViewId="0">
      <selection sqref="A1:I170"/>
    </sheetView>
  </sheetViews>
  <sheetFormatPr defaultRowHeight="12.5" x14ac:dyDescent="0.25"/>
  <cols>
    <col min="9" max="9" width="30.1796875" customWidth="1"/>
  </cols>
  <sheetData>
    <row r="1" spans="1:9" ht="23" x14ac:dyDescent="0.25">
      <c r="A1" s="557" t="s">
        <v>178</v>
      </c>
      <c r="B1" s="557"/>
      <c r="C1" s="557"/>
      <c r="D1" s="557"/>
      <c r="E1" s="557"/>
      <c r="F1" s="557"/>
      <c r="G1" s="557"/>
      <c r="H1" s="557"/>
      <c r="I1" s="557"/>
    </row>
    <row r="2" spans="1:9" ht="23" x14ac:dyDescent="0.25">
      <c r="A2" s="558"/>
      <c r="B2" s="558"/>
      <c r="C2" s="558"/>
      <c r="D2" s="558"/>
      <c r="E2" s="558"/>
      <c r="F2" s="558"/>
      <c r="G2" s="558"/>
      <c r="H2" s="558"/>
      <c r="I2" s="558"/>
    </row>
    <row r="3" spans="1:9" ht="13" x14ac:dyDescent="0.25">
      <c r="A3" s="553" t="s">
        <v>182</v>
      </c>
      <c r="B3" s="553"/>
      <c r="C3" s="553"/>
      <c r="D3" s="553"/>
      <c r="E3" s="553"/>
      <c r="F3" s="556"/>
      <c r="G3" s="556"/>
      <c r="H3" s="556"/>
      <c r="I3" s="556"/>
    </row>
    <row r="4" spans="1:9" ht="13" x14ac:dyDescent="0.25">
      <c r="A4" s="553" t="s">
        <v>175</v>
      </c>
      <c r="B4" s="553"/>
      <c r="C4" s="553"/>
      <c r="D4" s="553"/>
      <c r="E4" s="553"/>
      <c r="F4" s="626"/>
      <c r="G4" s="556"/>
      <c r="H4" s="556"/>
      <c r="I4" s="556"/>
    </row>
    <row r="5" spans="1:9" ht="13" x14ac:dyDescent="0.25">
      <c r="A5" s="553" t="s">
        <v>181</v>
      </c>
      <c r="B5" s="553"/>
      <c r="C5" s="553"/>
      <c r="D5" s="553"/>
      <c r="E5" s="553"/>
      <c r="F5" s="553"/>
      <c r="G5" s="553"/>
      <c r="H5" s="553"/>
      <c r="I5" s="553"/>
    </row>
    <row r="6" spans="1:9" ht="13" x14ac:dyDescent="0.25">
      <c r="A6" s="420"/>
      <c r="B6" s="424"/>
      <c r="C6" s="424"/>
      <c r="D6" s="424"/>
      <c r="E6" s="424"/>
      <c r="F6" s="424"/>
      <c r="G6" s="424"/>
      <c r="H6" s="424"/>
      <c r="I6" s="424"/>
    </row>
    <row r="7" spans="1:9" ht="14" x14ac:dyDescent="0.25">
      <c r="A7" s="554" t="s">
        <v>172</v>
      </c>
      <c r="B7" s="554"/>
      <c r="C7" s="554"/>
      <c r="D7" s="554"/>
      <c r="E7" s="554"/>
      <c r="F7" s="554"/>
      <c r="G7" s="554"/>
      <c r="H7" s="554"/>
      <c r="I7" s="554"/>
    </row>
    <row r="8" spans="1:9" ht="13" x14ac:dyDescent="0.25">
      <c r="A8" s="414" t="s">
        <v>15</v>
      </c>
      <c r="B8" s="553" t="s">
        <v>171</v>
      </c>
      <c r="C8" s="553"/>
      <c r="D8" s="553"/>
      <c r="E8" s="553"/>
      <c r="F8" s="553"/>
      <c r="G8" s="553"/>
      <c r="H8" s="555">
        <v>41086</v>
      </c>
      <c r="I8" s="555"/>
    </row>
    <row r="9" spans="1:9" ht="13" x14ac:dyDescent="0.25">
      <c r="A9" s="414" t="s">
        <v>13</v>
      </c>
      <c r="B9" s="553" t="s">
        <v>169</v>
      </c>
      <c r="C9" s="553"/>
      <c r="D9" s="553"/>
      <c r="E9" s="553"/>
      <c r="F9" s="553"/>
      <c r="G9" s="553"/>
      <c r="H9" s="556" t="s">
        <v>252</v>
      </c>
      <c r="I9" s="556"/>
    </row>
    <row r="10" spans="1:9" ht="13" x14ac:dyDescent="0.25">
      <c r="A10" s="414" t="s">
        <v>12</v>
      </c>
      <c r="B10" s="553" t="s">
        <v>167</v>
      </c>
      <c r="C10" s="553"/>
      <c r="D10" s="553"/>
      <c r="E10" s="553"/>
      <c r="F10" s="553"/>
      <c r="G10" s="553"/>
      <c r="H10" s="556" t="s">
        <v>247</v>
      </c>
      <c r="I10" s="556"/>
    </row>
    <row r="11" spans="1:9" ht="13" x14ac:dyDescent="0.25">
      <c r="A11" s="414" t="s">
        <v>35</v>
      </c>
      <c r="B11" s="553" t="s">
        <v>165</v>
      </c>
      <c r="C11" s="553"/>
      <c r="D11" s="553"/>
      <c r="E11" s="553"/>
      <c r="F11" s="553"/>
      <c r="G11" s="553"/>
      <c r="H11" s="556">
        <v>12</v>
      </c>
      <c r="I11" s="556"/>
    </row>
    <row r="12" spans="1:9" ht="13" x14ac:dyDescent="0.25">
      <c r="A12" s="560"/>
      <c r="B12" s="560"/>
      <c r="C12" s="560"/>
      <c r="D12" s="560"/>
      <c r="E12" s="560"/>
      <c r="F12" s="560"/>
      <c r="G12" s="560"/>
      <c r="H12" s="560"/>
      <c r="I12" s="560"/>
    </row>
    <row r="13" spans="1:9" ht="14" x14ac:dyDescent="0.25">
      <c r="A13" s="554" t="s">
        <v>164</v>
      </c>
      <c r="B13" s="554"/>
      <c r="C13" s="554"/>
      <c r="D13" s="554"/>
      <c r="E13" s="554"/>
      <c r="F13" s="554"/>
      <c r="G13" s="554"/>
      <c r="H13" s="554"/>
      <c r="I13" s="554"/>
    </row>
    <row r="14" spans="1:9" ht="14" x14ac:dyDescent="0.25">
      <c r="A14" s="554" t="s">
        <v>163</v>
      </c>
      <c r="B14" s="554"/>
      <c r="C14" s="554"/>
      <c r="D14" s="554"/>
      <c r="E14" s="554"/>
      <c r="F14" s="554"/>
      <c r="G14" s="554"/>
      <c r="H14" s="554"/>
      <c r="I14" s="554"/>
    </row>
    <row r="15" spans="1:9" ht="13" x14ac:dyDescent="0.25">
      <c r="A15" s="414">
        <v>1</v>
      </c>
      <c r="B15" s="553" t="s">
        <v>162</v>
      </c>
      <c r="C15" s="553"/>
      <c r="D15" s="553"/>
      <c r="E15" s="553"/>
      <c r="F15" s="553"/>
      <c r="G15" s="553"/>
      <c r="H15" s="565" t="s">
        <v>185</v>
      </c>
      <c r="I15" s="565"/>
    </row>
    <row r="16" spans="1:9" ht="13" x14ac:dyDescent="0.25">
      <c r="A16" s="414">
        <v>2</v>
      </c>
      <c r="B16" s="553" t="s">
        <v>161</v>
      </c>
      <c r="C16" s="553"/>
      <c r="D16" s="553"/>
      <c r="E16" s="553"/>
      <c r="F16" s="553"/>
      <c r="G16" s="553"/>
      <c r="H16" s="565">
        <v>758.79</v>
      </c>
      <c r="I16" s="565"/>
    </row>
    <row r="17" spans="1:9" ht="14" x14ac:dyDescent="0.25">
      <c r="A17" s="414">
        <v>3</v>
      </c>
      <c r="B17" s="553" t="s">
        <v>160</v>
      </c>
      <c r="C17" s="553"/>
      <c r="D17" s="553"/>
      <c r="E17" s="553"/>
      <c r="F17" s="553"/>
      <c r="G17" s="553"/>
      <c r="H17" s="561" t="s">
        <v>185</v>
      </c>
      <c r="I17" s="561"/>
    </row>
    <row r="18" spans="1:9" ht="13" x14ac:dyDescent="0.25">
      <c r="A18" s="414">
        <v>4</v>
      </c>
      <c r="B18" s="553" t="s">
        <v>159</v>
      </c>
      <c r="C18" s="553"/>
      <c r="D18" s="553"/>
      <c r="E18" s="553"/>
      <c r="F18" s="553"/>
      <c r="G18" s="553"/>
      <c r="H18" s="562" t="s">
        <v>247</v>
      </c>
      <c r="I18" s="562"/>
    </row>
    <row r="19" spans="1:9" x14ac:dyDescent="0.25">
      <c r="A19" s="563"/>
      <c r="B19" s="563"/>
      <c r="C19" s="563"/>
      <c r="D19" s="563"/>
      <c r="E19" s="563"/>
      <c r="F19" s="563"/>
      <c r="G19" s="563"/>
      <c r="H19" s="563"/>
      <c r="I19" s="563"/>
    </row>
    <row r="20" spans="1:9" x14ac:dyDescent="0.25">
      <c r="A20" s="564" t="s">
        <v>157</v>
      </c>
      <c r="B20" s="564"/>
      <c r="C20" s="564"/>
      <c r="D20" s="564"/>
      <c r="E20" s="564"/>
      <c r="F20" s="564"/>
      <c r="G20" s="564"/>
      <c r="H20" s="564"/>
      <c r="I20" s="564"/>
    </row>
    <row r="21" spans="1:9" ht="13" x14ac:dyDescent="0.3">
      <c r="A21" s="567"/>
      <c r="B21" s="567"/>
      <c r="C21" s="567"/>
      <c r="D21" s="567"/>
      <c r="E21" s="567"/>
      <c r="F21" s="567"/>
      <c r="G21" s="567"/>
      <c r="H21" s="567"/>
      <c r="I21" s="567"/>
    </row>
    <row r="22" spans="1:9" ht="13" x14ac:dyDescent="0.25">
      <c r="A22" s="568" t="s">
        <v>156</v>
      </c>
      <c r="B22" s="568"/>
      <c r="C22" s="568"/>
      <c r="D22" s="568"/>
      <c r="E22" s="568"/>
      <c r="F22" s="568"/>
      <c r="G22" s="568"/>
      <c r="H22" s="568"/>
      <c r="I22" s="568"/>
    </row>
    <row r="23" spans="1:9" ht="14" x14ac:dyDescent="0.25">
      <c r="A23" s="63">
        <v>1</v>
      </c>
      <c r="B23" s="569" t="s">
        <v>155</v>
      </c>
      <c r="C23" s="569"/>
      <c r="D23" s="569"/>
      <c r="E23" s="569"/>
      <c r="F23" s="569"/>
      <c r="G23" s="569"/>
      <c r="H23" s="64" t="s">
        <v>62</v>
      </c>
      <c r="I23" s="63" t="s">
        <v>154</v>
      </c>
    </row>
    <row r="24" spans="1:9" ht="13" x14ac:dyDescent="0.25">
      <c r="A24" s="414" t="s">
        <v>15</v>
      </c>
      <c r="B24" s="553" t="s">
        <v>186</v>
      </c>
      <c r="C24" s="553"/>
      <c r="D24" s="553"/>
      <c r="E24" s="553"/>
      <c r="F24" s="553"/>
      <c r="G24" s="553"/>
      <c r="H24" s="553"/>
      <c r="I24" s="60">
        <v>758.79</v>
      </c>
    </row>
    <row r="25" spans="1:9" ht="13" x14ac:dyDescent="0.25">
      <c r="A25" s="414" t="s">
        <v>13</v>
      </c>
      <c r="B25" s="570" t="s">
        <v>232</v>
      </c>
      <c r="C25" s="570"/>
      <c r="D25" s="570"/>
      <c r="E25" s="570"/>
      <c r="F25" s="570"/>
      <c r="G25" s="570"/>
      <c r="H25" s="30"/>
      <c r="I25" s="60"/>
    </row>
    <row r="26" spans="1:9" ht="13" x14ac:dyDescent="0.25">
      <c r="A26" s="414" t="s">
        <v>12</v>
      </c>
      <c r="B26" s="571" t="s">
        <v>202</v>
      </c>
      <c r="C26" s="571"/>
      <c r="D26" s="571"/>
      <c r="E26" s="571"/>
      <c r="F26" s="571"/>
      <c r="G26" s="571"/>
      <c r="H26" s="61">
        <v>0.05</v>
      </c>
      <c r="I26" s="60">
        <v>35.799999999999997</v>
      </c>
    </row>
    <row r="27" spans="1:9" ht="13" x14ac:dyDescent="0.25">
      <c r="A27" s="414" t="s">
        <v>35</v>
      </c>
      <c r="B27" s="553" t="s">
        <v>150</v>
      </c>
      <c r="C27" s="553"/>
      <c r="D27" s="553"/>
      <c r="E27" s="553"/>
      <c r="F27" s="553"/>
      <c r="G27" s="553"/>
      <c r="H27" s="553"/>
      <c r="I27" s="60"/>
    </row>
    <row r="28" spans="1:9" ht="13" x14ac:dyDescent="0.25">
      <c r="A28" s="414" t="s">
        <v>32</v>
      </c>
      <c r="B28" s="553" t="s">
        <v>149</v>
      </c>
      <c r="C28" s="553"/>
      <c r="D28" s="553"/>
      <c r="E28" s="553"/>
      <c r="F28" s="553"/>
      <c r="G28" s="553"/>
      <c r="H28" s="553"/>
      <c r="I28" s="60"/>
    </row>
    <row r="29" spans="1:9" ht="13" x14ac:dyDescent="0.25">
      <c r="A29" s="414" t="s">
        <v>81</v>
      </c>
      <c r="B29" s="553" t="s">
        <v>148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414" t="s">
        <v>79</v>
      </c>
      <c r="B30" s="553" t="s">
        <v>147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414" t="s">
        <v>114</v>
      </c>
      <c r="B31" s="553" t="s">
        <v>375</v>
      </c>
      <c r="C31" s="553"/>
      <c r="D31" s="553"/>
      <c r="E31" s="553"/>
      <c r="F31" s="553"/>
      <c r="G31" s="553"/>
      <c r="H31" s="553"/>
      <c r="I31" s="60"/>
    </row>
    <row r="32" spans="1:9" ht="14" x14ac:dyDescent="0.25">
      <c r="A32" s="566" t="s">
        <v>144</v>
      </c>
      <c r="B32" s="566"/>
      <c r="C32" s="566"/>
      <c r="D32" s="566"/>
      <c r="E32" s="566"/>
      <c r="F32" s="566"/>
      <c r="G32" s="566"/>
      <c r="H32" s="566"/>
      <c r="I32" s="59">
        <f>SUM(I24:I31)</f>
        <v>794.58999999999992</v>
      </c>
    </row>
    <row r="33" spans="1:9" ht="13" x14ac:dyDescent="0.25">
      <c r="A33" s="560" t="s">
        <v>143</v>
      </c>
      <c r="B33" s="560"/>
      <c r="C33" s="560"/>
      <c r="D33" s="560"/>
      <c r="E33" s="560"/>
      <c r="F33" s="560"/>
      <c r="G33" s="560"/>
      <c r="H33" s="560"/>
      <c r="I33" s="560"/>
    </row>
    <row r="34" spans="1:9" ht="14" x14ac:dyDescent="0.25">
      <c r="A34" s="422">
        <v>2</v>
      </c>
      <c r="B34" s="554" t="s">
        <v>142</v>
      </c>
      <c r="C34" s="554"/>
      <c r="D34" s="554"/>
      <c r="E34" s="554"/>
      <c r="F34" s="554"/>
      <c r="G34" s="554"/>
      <c r="H34" s="554"/>
      <c r="I34" s="423" t="s">
        <v>16</v>
      </c>
    </row>
    <row r="35" spans="1:9" ht="13" x14ac:dyDescent="0.25">
      <c r="A35" s="415" t="s">
        <v>15</v>
      </c>
      <c r="B35" s="573"/>
      <c r="C35" s="573"/>
      <c r="D35" s="573"/>
      <c r="E35" s="573"/>
      <c r="F35" s="573"/>
      <c r="G35" s="573"/>
      <c r="H35" s="573"/>
      <c r="I35" s="25">
        <v>68.87</v>
      </c>
    </row>
    <row r="36" spans="1:9" ht="13" x14ac:dyDescent="0.25">
      <c r="A36" s="415"/>
      <c r="B36" s="572" t="s">
        <v>140</v>
      </c>
      <c r="C36" s="572"/>
      <c r="D36" s="572"/>
      <c r="E36" s="572"/>
      <c r="F36" s="572"/>
      <c r="G36" s="572"/>
      <c r="H36" s="57">
        <v>2.6</v>
      </c>
      <c r="I36" s="28" t="s">
        <v>49</v>
      </c>
    </row>
    <row r="37" spans="1:9" ht="13" x14ac:dyDescent="0.25">
      <c r="A37" s="415"/>
      <c r="B37" s="576" t="s">
        <v>255</v>
      </c>
      <c r="C37" s="576"/>
      <c r="D37" s="576"/>
      <c r="E37" s="576"/>
      <c r="F37" s="576"/>
      <c r="G37" s="576"/>
      <c r="H37" s="58"/>
      <c r="I37" s="28"/>
    </row>
    <row r="38" spans="1:9" ht="13" x14ac:dyDescent="0.25">
      <c r="A38" s="415" t="s">
        <v>13</v>
      </c>
      <c r="B38" s="573" t="s">
        <v>378</v>
      </c>
      <c r="C38" s="573"/>
      <c r="D38" s="573"/>
      <c r="E38" s="573"/>
      <c r="F38" s="573"/>
      <c r="G38" s="573"/>
      <c r="H38" s="573"/>
      <c r="I38" s="25">
        <v>184.8</v>
      </c>
    </row>
    <row r="39" spans="1:9" ht="13" x14ac:dyDescent="0.25">
      <c r="A39" s="415"/>
      <c r="B39" s="572" t="s">
        <v>256</v>
      </c>
      <c r="C39" s="572"/>
      <c r="D39" s="572"/>
      <c r="E39" s="572"/>
      <c r="F39" s="572"/>
      <c r="G39" s="572"/>
      <c r="H39" s="57">
        <v>231</v>
      </c>
      <c r="I39" s="28" t="s">
        <v>49</v>
      </c>
    </row>
    <row r="40" spans="1:9" ht="13" x14ac:dyDescent="0.25">
      <c r="A40" s="415" t="s">
        <v>12</v>
      </c>
      <c r="B40" s="573" t="s">
        <v>136</v>
      </c>
      <c r="C40" s="573"/>
      <c r="D40" s="573"/>
      <c r="E40" s="573"/>
      <c r="F40" s="573"/>
      <c r="G40" s="573"/>
      <c r="H40" s="573"/>
      <c r="I40" s="25"/>
    </row>
    <row r="41" spans="1:9" ht="13" x14ac:dyDescent="0.25">
      <c r="A41" s="415" t="s">
        <v>35</v>
      </c>
      <c r="B41" s="574" t="s">
        <v>357</v>
      </c>
      <c r="C41" s="574"/>
      <c r="D41" s="574"/>
      <c r="E41" s="574"/>
      <c r="F41" s="574"/>
      <c r="G41" s="574"/>
      <c r="H41" s="574"/>
      <c r="I41" s="20"/>
    </row>
    <row r="42" spans="1:9" ht="13" x14ac:dyDescent="0.25">
      <c r="A42" s="415" t="s">
        <v>32</v>
      </c>
      <c r="B42" s="574" t="s">
        <v>259</v>
      </c>
      <c r="C42" s="574"/>
      <c r="D42" s="574"/>
      <c r="E42" s="574"/>
      <c r="F42" s="574"/>
      <c r="G42" s="574"/>
      <c r="H42" s="574"/>
      <c r="I42" s="25">
        <v>5</v>
      </c>
    </row>
    <row r="43" spans="1:9" ht="13" x14ac:dyDescent="0.25">
      <c r="A43" s="415" t="s">
        <v>81</v>
      </c>
      <c r="B43" s="574" t="s">
        <v>65</v>
      </c>
      <c r="C43" s="574"/>
      <c r="D43" s="574"/>
      <c r="E43" s="574"/>
      <c r="F43" s="574"/>
      <c r="G43" s="574"/>
      <c r="H43" s="574"/>
      <c r="I43" s="20">
        <v>0</v>
      </c>
    </row>
    <row r="44" spans="1:9" ht="13" x14ac:dyDescent="0.25">
      <c r="A44" s="426"/>
      <c r="B44" s="575" t="s">
        <v>133</v>
      </c>
      <c r="C44" s="575"/>
      <c r="D44" s="575"/>
      <c r="E44" s="575"/>
      <c r="F44" s="575"/>
      <c r="G44" s="575"/>
      <c r="H44" s="575"/>
      <c r="I44" s="25">
        <f>SUM(I35:I43)</f>
        <v>258.67</v>
      </c>
    </row>
    <row r="45" spans="1:9" ht="13" x14ac:dyDescent="0.25">
      <c r="A45" s="560"/>
      <c r="B45" s="560"/>
      <c r="C45" s="560"/>
      <c r="D45" s="560"/>
      <c r="E45" s="560"/>
      <c r="F45" s="560"/>
      <c r="G45" s="560"/>
      <c r="H45" s="560"/>
      <c r="I45" s="560"/>
    </row>
    <row r="46" spans="1:9" ht="13" x14ac:dyDescent="0.25">
      <c r="A46" s="580" t="s">
        <v>132</v>
      </c>
      <c r="B46" s="580"/>
      <c r="C46" s="580"/>
      <c r="D46" s="580"/>
      <c r="E46" s="580"/>
      <c r="F46" s="580"/>
      <c r="G46" s="580"/>
      <c r="H46" s="580"/>
      <c r="I46" s="580"/>
    </row>
    <row r="47" spans="1:9" ht="13" x14ac:dyDescent="0.25">
      <c r="A47" s="580"/>
      <c r="B47" s="580"/>
      <c r="C47" s="580"/>
      <c r="D47" s="580"/>
      <c r="E47" s="580"/>
      <c r="F47" s="580"/>
      <c r="G47" s="580"/>
      <c r="H47" s="580"/>
      <c r="I47" s="580"/>
    </row>
    <row r="48" spans="1:9" ht="13" x14ac:dyDescent="0.25">
      <c r="A48" s="580" t="s">
        <v>131</v>
      </c>
      <c r="B48" s="580"/>
      <c r="C48" s="580"/>
      <c r="D48" s="580"/>
      <c r="E48" s="580"/>
      <c r="F48" s="580"/>
      <c r="G48" s="580"/>
      <c r="H48" s="580"/>
      <c r="I48" s="580"/>
    </row>
    <row r="49" spans="1:9" ht="14" x14ac:dyDescent="0.25">
      <c r="A49" s="422">
        <v>3</v>
      </c>
      <c r="B49" s="554" t="s">
        <v>130</v>
      </c>
      <c r="C49" s="554"/>
      <c r="D49" s="554"/>
      <c r="E49" s="554"/>
      <c r="F49" s="554"/>
      <c r="G49" s="554"/>
      <c r="H49" s="554"/>
      <c r="I49" s="422" t="s">
        <v>16</v>
      </c>
    </row>
    <row r="50" spans="1:9" ht="13" x14ac:dyDescent="0.25">
      <c r="A50" s="415" t="s">
        <v>15</v>
      </c>
      <c r="B50" s="553" t="s">
        <v>129</v>
      </c>
      <c r="C50" s="553"/>
      <c r="D50" s="553"/>
      <c r="E50" s="553"/>
      <c r="F50" s="553"/>
      <c r="G50" s="553"/>
      <c r="H50" s="553"/>
      <c r="I50" s="25">
        <v>20</v>
      </c>
    </row>
    <row r="51" spans="1:9" ht="13" x14ac:dyDescent="0.25">
      <c r="A51" s="415" t="s">
        <v>13</v>
      </c>
      <c r="B51" s="553" t="s">
        <v>128</v>
      </c>
      <c r="C51" s="553"/>
      <c r="D51" s="553"/>
      <c r="E51" s="553"/>
      <c r="F51" s="553"/>
      <c r="G51" s="553"/>
      <c r="H51" s="553"/>
      <c r="I51" s="20" t="s">
        <v>126</v>
      </c>
    </row>
    <row r="52" spans="1:9" ht="13" x14ac:dyDescent="0.25">
      <c r="A52" s="415" t="s">
        <v>12</v>
      </c>
      <c r="B52" s="577" t="s">
        <v>127</v>
      </c>
      <c r="C52" s="577"/>
      <c r="D52" s="577"/>
      <c r="E52" s="577"/>
      <c r="F52" s="577"/>
      <c r="G52" s="577"/>
      <c r="H52" s="577"/>
      <c r="I52" s="20" t="s">
        <v>126</v>
      </c>
    </row>
    <row r="53" spans="1:9" ht="13" x14ac:dyDescent="0.25">
      <c r="A53" s="415" t="s">
        <v>35</v>
      </c>
      <c r="B53" s="553" t="s">
        <v>65</v>
      </c>
      <c r="C53" s="553"/>
      <c r="D53" s="553"/>
      <c r="E53" s="553"/>
      <c r="F53" s="553"/>
      <c r="G53" s="553"/>
      <c r="H53" s="553"/>
      <c r="I53" s="20">
        <v>0</v>
      </c>
    </row>
    <row r="54" spans="1:9" ht="13" x14ac:dyDescent="0.25">
      <c r="A54" s="578" t="s">
        <v>125</v>
      </c>
      <c r="B54" s="578"/>
      <c r="C54" s="578"/>
      <c r="D54" s="578"/>
      <c r="E54" s="578"/>
      <c r="F54" s="578"/>
      <c r="G54" s="578"/>
      <c r="H54" s="578"/>
      <c r="I54" s="20">
        <f>SUM(I50:I53)</f>
        <v>20</v>
      </c>
    </row>
    <row r="55" spans="1:9" ht="18" x14ac:dyDescent="0.25">
      <c r="A55" s="579"/>
      <c r="B55" s="579"/>
      <c r="C55" s="579"/>
      <c r="D55" s="579"/>
      <c r="E55" s="579"/>
      <c r="F55" s="579"/>
      <c r="G55" s="579"/>
      <c r="H55" s="579"/>
      <c r="I55" s="579"/>
    </row>
    <row r="56" spans="1:9" x14ac:dyDescent="0.25">
      <c r="A56" s="564" t="s">
        <v>124</v>
      </c>
      <c r="B56" s="564"/>
      <c r="C56" s="564"/>
      <c r="D56" s="564"/>
      <c r="E56" s="564"/>
      <c r="F56" s="564"/>
      <c r="G56" s="564"/>
      <c r="H56" s="564"/>
      <c r="I56" s="564"/>
    </row>
    <row r="57" spans="1:9" ht="18" x14ac:dyDescent="0.25">
      <c r="A57" s="55"/>
      <c r="B57" s="54"/>
      <c r="C57" s="54"/>
      <c r="D57" s="54"/>
      <c r="E57" s="54"/>
      <c r="F57" s="54"/>
      <c r="G57" s="54"/>
      <c r="H57" s="54"/>
      <c r="I57" s="53"/>
    </row>
    <row r="58" spans="1:9" ht="13" x14ac:dyDescent="0.25">
      <c r="A58" s="568" t="s">
        <v>123</v>
      </c>
      <c r="B58" s="568"/>
      <c r="C58" s="568"/>
      <c r="D58" s="568"/>
      <c r="E58" s="568"/>
      <c r="F58" s="568"/>
      <c r="G58" s="568"/>
      <c r="H58" s="568"/>
      <c r="I58" s="568"/>
    </row>
    <row r="59" spans="1:9" ht="14" x14ac:dyDescent="0.25">
      <c r="A59" s="52" t="s">
        <v>76</v>
      </c>
      <c r="B59" s="554" t="s">
        <v>122</v>
      </c>
      <c r="C59" s="554"/>
      <c r="D59" s="554"/>
      <c r="E59" s="554"/>
      <c r="F59" s="554"/>
      <c r="G59" s="554"/>
      <c r="H59" s="423" t="s">
        <v>62</v>
      </c>
      <c r="I59" s="423" t="s">
        <v>16</v>
      </c>
    </row>
    <row r="60" spans="1:9" ht="13" x14ac:dyDescent="0.25">
      <c r="A60" s="50" t="s">
        <v>15</v>
      </c>
      <c r="B60" s="553" t="s">
        <v>121</v>
      </c>
      <c r="C60" s="553"/>
      <c r="D60" s="553"/>
      <c r="E60" s="553"/>
      <c r="F60" s="553"/>
      <c r="G60" s="553"/>
      <c r="H60" s="32">
        <v>0.2</v>
      </c>
      <c r="I60" s="49">
        <f>I32*20%</f>
        <v>158.91800000000001</v>
      </c>
    </row>
    <row r="61" spans="1:9" ht="13" x14ac:dyDescent="0.25">
      <c r="A61" s="50" t="s">
        <v>13</v>
      </c>
      <c r="B61" s="553" t="s">
        <v>120</v>
      </c>
      <c r="C61" s="553"/>
      <c r="D61" s="553"/>
      <c r="E61" s="553"/>
      <c r="F61" s="553"/>
      <c r="G61" s="553"/>
      <c r="H61" s="32">
        <v>1.4999999999999999E-2</v>
      </c>
      <c r="I61" s="49">
        <f>I32*1.5%</f>
        <v>11.918849999999999</v>
      </c>
    </row>
    <row r="62" spans="1:9" ht="13" x14ac:dyDescent="0.25">
      <c r="A62" s="50" t="s">
        <v>12</v>
      </c>
      <c r="B62" s="553" t="s">
        <v>119</v>
      </c>
      <c r="C62" s="553"/>
      <c r="D62" s="553"/>
      <c r="E62" s="553"/>
      <c r="F62" s="553"/>
      <c r="G62" s="553"/>
      <c r="H62" s="32">
        <v>0.01</v>
      </c>
      <c r="I62" s="49">
        <f>I32*1%</f>
        <v>7.9458999999999991</v>
      </c>
    </row>
    <row r="63" spans="1:9" ht="13" x14ac:dyDescent="0.25">
      <c r="A63" s="50" t="s">
        <v>35</v>
      </c>
      <c r="B63" s="553" t="s">
        <v>118</v>
      </c>
      <c r="C63" s="553"/>
      <c r="D63" s="553"/>
      <c r="E63" s="553"/>
      <c r="F63" s="553"/>
      <c r="G63" s="553"/>
      <c r="H63" s="32">
        <v>2E-3</v>
      </c>
      <c r="I63" s="49">
        <f>I32*0.2%</f>
        <v>1.5891799999999998</v>
      </c>
    </row>
    <row r="64" spans="1:9" ht="13" x14ac:dyDescent="0.25">
      <c r="A64" s="50" t="s">
        <v>32</v>
      </c>
      <c r="B64" s="553" t="s">
        <v>117</v>
      </c>
      <c r="C64" s="553"/>
      <c r="D64" s="553"/>
      <c r="E64" s="553"/>
      <c r="F64" s="553"/>
      <c r="G64" s="553"/>
      <c r="H64" s="32">
        <v>2.5000000000000001E-2</v>
      </c>
      <c r="I64" s="49">
        <f>I32*2.5%</f>
        <v>19.864750000000001</v>
      </c>
    </row>
    <row r="65" spans="1:9" ht="13" x14ac:dyDescent="0.25">
      <c r="A65" s="50" t="s">
        <v>81</v>
      </c>
      <c r="B65" s="553" t="s">
        <v>116</v>
      </c>
      <c r="C65" s="553"/>
      <c r="D65" s="553"/>
      <c r="E65" s="553"/>
      <c r="F65" s="553"/>
      <c r="G65" s="553"/>
      <c r="H65" s="32">
        <v>0.08</v>
      </c>
      <c r="I65" s="49">
        <f>I32*8%</f>
        <v>63.567199999999993</v>
      </c>
    </row>
    <row r="66" spans="1:9" ht="13" x14ac:dyDescent="0.25">
      <c r="A66" s="50" t="s">
        <v>79</v>
      </c>
      <c r="B66" s="553" t="s">
        <v>115</v>
      </c>
      <c r="C66" s="553"/>
      <c r="D66" s="553"/>
      <c r="E66" s="553"/>
      <c r="F66" s="553"/>
      <c r="G66" s="553"/>
      <c r="H66" s="32">
        <v>0.03</v>
      </c>
      <c r="I66" s="49">
        <f>I32*3%</f>
        <v>23.837699999999998</v>
      </c>
    </row>
    <row r="67" spans="1:9" ht="13" x14ac:dyDescent="0.25">
      <c r="A67" s="50" t="s">
        <v>114</v>
      </c>
      <c r="B67" s="553" t="s">
        <v>113</v>
      </c>
      <c r="C67" s="553"/>
      <c r="D67" s="553"/>
      <c r="E67" s="553"/>
      <c r="F67" s="553"/>
      <c r="G67" s="553"/>
      <c r="H67" s="32">
        <v>6.0000000000000001E-3</v>
      </c>
      <c r="I67" s="49">
        <f>I32*0.6%</f>
        <v>4.7675399999999994</v>
      </c>
    </row>
    <row r="68" spans="1:9" ht="13" x14ac:dyDescent="0.25">
      <c r="A68" s="578" t="s">
        <v>47</v>
      </c>
      <c r="B68" s="578"/>
      <c r="C68" s="578"/>
      <c r="D68" s="578"/>
      <c r="E68" s="578"/>
      <c r="F68" s="578"/>
      <c r="G68" s="578"/>
      <c r="H68" s="32">
        <f>SUM(H60:H67)</f>
        <v>0.3680000000000001</v>
      </c>
      <c r="I68" s="25">
        <f>SUM(I60:I67)</f>
        <v>292.40911999999997</v>
      </c>
    </row>
    <row r="69" spans="1:9" ht="13" x14ac:dyDescent="0.25">
      <c r="A69" s="425"/>
      <c r="B69" s="47"/>
      <c r="C69" s="47"/>
      <c r="D69" s="47"/>
      <c r="E69" s="47"/>
      <c r="F69" s="47"/>
      <c r="G69" s="47"/>
      <c r="H69" s="46"/>
      <c r="I69" s="45"/>
    </row>
    <row r="70" spans="1:9" ht="13" x14ac:dyDescent="0.25">
      <c r="A70" s="553" t="s">
        <v>112</v>
      </c>
      <c r="B70" s="553"/>
      <c r="C70" s="553"/>
      <c r="D70" s="553"/>
      <c r="E70" s="553"/>
      <c r="F70" s="553"/>
      <c r="G70" s="553"/>
      <c r="H70" s="553"/>
      <c r="I70" s="553"/>
    </row>
    <row r="71" spans="1:9" ht="13" x14ac:dyDescent="0.25">
      <c r="A71" s="560"/>
      <c r="B71" s="560"/>
      <c r="C71" s="560"/>
      <c r="D71" s="560"/>
      <c r="E71" s="560"/>
      <c r="F71" s="560"/>
      <c r="G71" s="560"/>
      <c r="H71" s="560"/>
      <c r="I71" s="560"/>
    </row>
    <row r="72" spans="1:9" ht="14" x14ac:dyDescent="0.25">
      <c r="A72" s="554" t="s">
        <v>111</v>
      </c>
      <c r="B72" s="554"/>
      <c r="C72" s="554"/>
      <c r="D72" s="554"/>
      <c r="E72" s="554"/>
      <c r="F72" s="554"/>
      <c r="G72" s="554"/>
      <c r="H72" s="554"/>
      <c r="I72" s="554"/>
    </row>
    <row r="73" spans="1:9" ht="14" x14ac:dyDescent="0.25">
      <c r="A73" s="422" t="s">
        <v>74</v>
      </c>
      <c r="B73" s="554" t="s">
        <v>110</v>
      </c>
      <c r="C73" s="554"/>
      <c r="D73" s="554"/>
      <c r="E73" s="554"/>
      <c r="F73" s="554"/>
      <c r="G73" s="554"/>
      <c r="H73" s="554"/>
      <c r="I73" s="422" t="s">
        <v>16</v>
      </c>
    </row>
    <row r="74" spans="1:9" ht="13" x14ac:dyDescent="0.25">
      <c r="A74" s="415" t="s">
        <v>15</v>
      </c>
      <c r="B74" s="553" t="s">
        <v>109</v>
      </c>
      <c r="C74" s="553"/>
      <c r="D74" s="553"/>
      <c r="E74" s="553"/>
      <c r="F74" s="553"/>
      <c r="G74" s="553"/>
      <c r="H74" s="553"/>
      <c r="I74" s="25">
        <f>I32*8.33%</f>
        <v>66.189346999999998</v>
      </c>
    </row>
    <row r="75" spans="1:9" ht="13" x14ac:dyDescent="0.25">
      <c r="A75" s="415" t="s">
        <v>13</v>
      </c>
      <c r="B75" s="553" t="s">
        <v>108</v>
      </c>
      <c r="C75" s="553"/>
      <c r="D75" s="553"/>
      <c r="E75" s="553"/>
      <c r="F75" s="553"/>
      <c r="G75" s="553"/>
      <c r="H75" s="553"/>
      <c r="I75" s="44">
        <f>I32*2.78%</f>
        <v>22.089601999999996</v>
      </c>
    </row>
    <row r="76" spans="1:9" ht="13" x14ac:dyDescent="0.25">
      <c r="A76" s="578" t="s">
        <v>80</v>
      </c>
      <c r="B76" s="578"/>
      <c r="C76" s="578"/>
      <c r="D76" s="578"/>
      <c r="E76" s="578"/>
      <c r="F76" s="578"/>
      <c r="G76" s="578"/>
      <c r="H76" s="578"/>
      <c r="I76" s="44">
        <f>SUM(I74:I75)</f>
        <v>88.278948999999997</v>
      </c>
    </row>
    <row r="77" spans="1:9" ht="13" x14ac:dyDescent="0.25">
      <c r="A77" s="415" t="s">
        <v>12</v>
      </c>
      <c r="B77" s="553" t="s">
        <v>107</v>
      </c>
      <c r="C77" s="553"/>
      <c r="D77" s="553"/>
      <c r="E77" s="553"/>
      <c r="F77" s="553"/>
      <c r="G77" s="553"/>
      <c r="H77" s="553"/>
      <c r="I77" s="421">
        <f>ROUND(H68*I76,2)</f>
        <v>32.49</v>
      </c>
    </row>
    <row r="78" spans="1:9" ht="13" x14ac:dyDescent="0.25">
      <c r="A78" s="578" t="s">
        <v>47</v>
      </c>
      <c r="B78" s="578"/>
      <c r="C78" s="578"/>
      <c r="D78" s="578"/>
      <c r="E78" s="578"/>
      <c r="F78" s="578"/>
      <c r="G78" s="578"/>
      <c r="H78" s="578"/>
      <c r="I78" s="44">
        <f>SUM(I76:I77)</f>
        <v>120.76894899999999</v>
      </c>
    </row>
    <row r="79" spans="1:9" ht="13" x14ac:dyDescent="0.25">
      <c r="A79" s="580"/>
      <c r="B79" s="580"/>
      <c r="C79" s="580"/>
      <c r="D79" s="580"/>
      <c r="E79" s="580"/>
      <c r="F79" s="580"/>
      <c r="G79" s="580"/>
      <c r="H79" s="580"/>
      <c r="I79" s="580"/>
    </row>
    <row r="80" spans="1:9" ht="14" x14ac:dyDescent="0.25">
      <c r="A80" s="554" t="s">
        <v>106</v>
      </c>
      <c r="B80" s="554"/>
      <c r="C80" s="554"/>
      <c r="D80" s="554"/>
      <c r="E80" s="554"/>
      <c r="F80" s="554"/>
      <c r="G80" s="554"/>
      <c r="H80" s="554"/>
      <c r="I80" s="554"/>
    </row>
    <row r="81" spans="1:9" ht="14" x14ac:dyDescent="0.25">
      <c r="A81" s="422" t="s">
        <v>72</v>
      </c>
      <c r="B81" s="581" t="s">
        <v>105</v>
      </c>
      <c r="C81" s="581"/>
      <c r="D81" s="581"/>
      <c r="E81" s="581"/>
      <c r="F81" s="581"/>
      <c r="G81" s="581"/>
      <c r="H81" s="581"/>
      <c r="I81" s="422" t="s">
        <v>16</v>
      </c>
    </row>
    <row r="82" spans="1:9" ht="13" x14ac:dyDescent="0.25">
      <c r="A82" s="415" t="s">
        <v>15</v>
      </c>
      <c r="B82" s="553" t="s">
        <v>105</v>
      </c>
      <c r="C82" s="553"/>
      <c r="D82" s="553"/>
      <c r="E82" s="553"/>
      <c r="F82" s="553"/>
      <c r="G82" s="553"/>
      <c r="H82" s="553"/>
      <c r="I82" s="71">
        <f xml:space="preserve"> I32*0.07%</f>
        <v>0.55621300000000007</v>
      </c>
    </row>
    <row r="83" spans="1:9" ht="13" x14ac:dyDescent="0.25">
      <c r="A83" s="415" t="s">
        <v>13</v>
      </c>
      <c r="B83" s="553" t="s">
        <v>103</v>
      </c>
      <c r="C83" s="553"/>
      <c r="D83" s="553"/>
      <c r="E83" s="553"/>
      <c r="F83" s="553"/>
      <c r="G83" s="553"/>
      <c r="H83" s="553"/>
      <c r="I83" s="25">
        <f>ROUND(H68*I82,2)</f>
        <v>0.2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25">
        <f>SUM(I82:I83)</f>
        <v>0.75621300000000002</v>
      </c>
    </row>
    <row r="85" spans="1:9" ht="14" x14ac:dyDescent="0.25">
      <c r="A85" s="581" t="s">
        <v>102</v>
      </c>
      <c r="B85" s="581"/>
      <c r="C85" s="581"/>
      <c r="D85" s="581"/>
      <c r="E85" s="581"/>
      <c r="F85" s="581"/>
      <c r="G85" s="581"/>
      <c r="H85" s="581"/>
      <c r="I85" s="581"/>
    </row>
    <row r="86" spans="1:9" ht="14" x14ac:dyDescent="0.25">
      <c r="A86" s="422" t="s">
        <v>70</v>
      </c>
      <c r="B86" s="581" t="s">
        <v>101</v>
      </c>
      <c r="C86" s="581"/>
      <c r="D86" s="581"/>
      <c r="E86" s="581"/>
      <c r="F86" s="581"/>
      <c r="G86" s="581"/>
      <c r="H86" s="581"/>
      <c r="I86" s="422" t="s">
        <v>16</v>
      </c>
    </row>
    <row r="87" spans="1:9" ht="13" x14ac:dyDescent="0.25">
      <c r="A87" s="415" t="s">
        <v>15</v>
      </c>
      <c r="B87" s="577" t="s">
        <v>100</v>
      </c>
      <c r="C87" s="577"/>
      <c r="D87" s="577"/>
      <c r="E87" s="577"/>
      <c r="F87" s="577"/>
      <c r="G87" s="577"/>
      <c r="H87" s="577"/>
      <c r="I87" s="72">
        <f>I32*0.42%</f>
        <v>3.3372779999999995</v>
      </c>
    </row>
    <row r="88" spans="1:9" ht="13" x14ac:dyDescent="0.25">
      <c r="A88" s="415" t="s">
        <v>13</v>
      </c>
      <c r="B88" s="577" t="s">
        <v>99</v>
      </c>
      <c r="C88" s="577"/>
      <c r="D88" s="577"/>
      <c r="E88" s="577"/>
      <c r="F88" s="577"/>
      <c r="G88" s="577"/>
      <c r="H88" s="577"/>
      <c r="I88" s="25">
        <f>I32*0.03%</f>
        <v>0.23837699999999995</v>
      </c>
    </row>
    <row r="89" spans="1:9" ht="13" x14ac:dyDescent="0.25">
      <c r="A89" s="415" t="s">
        <v>98</v>
      </c>
      <c r="B89" s="577" t="s">
        <v>97</v>
      </c>
      <c r="C89" s="577"/>
      <c r="D89" s="577"/>
      <c r="E89" s="577"/>
      <c r="F89" s="577"/>
      <c r="G89" s="577"/>
      <c r="H89" s="577"/>
      <c r="I89" s="25">
        <f>ROUND((0.08*0.4*0.05)*I32,2)</f>
        <v>1.27</v>
      </c>
    </row>
    <row r="90" spans="1:9" ht="13" x14ac:dyDescent="0.25">
      <c r="A90" s="415" t="s">
        <v>96</v>
      </c>
      <c r="B90" s="553" t="s">
        <v>95</v>
      </c>
      <c r="C90" s="553"/>
      <c r="D90" s="553"/>
      <c r="E90" s="553"/>
      <c r="F90" s="553"/>
      <c r="G90" s="553"/>
      <c r="H90" s="553"/>
      <c r="I90" s="71">
        <f>ROUND((1*0.08*0.1*0.05)*I32,2)</f>
        <v>0.32</v>
      </c>
    </row>
    <row r="91" spans="1:9" ht="13" x14ac:dyDescent="0.25">
      <c r="A91" s="415" t="s">
        <v>35</v>
      </c>
      <c r="B91" s="553" t="s">
        <v>190</v>
      </c>
      <c r="C91" s="553"/>
      <c r="D91" s="553"/>
      <c r="E91" s="553"/>
      <c r="F91" s="553"/>
      <c r="G91" s="553"/>
      <c r="H91" s="553"/>
      <c r="I91" s="25">
        <f xml:space="preserve"> I32*1.94%</f>
        <v>15.415045999999998</v>
      </c>
    </row>
    <row r="92" spans="1:9" ht="13" x14ac:dyDescent="0.25">
      <c r="A92" s="415" t="s">
        <v>32</v>
      </c>
      <c r="B92" s="577" t="s">
        <v>93</v>
      </c>
      <c r="C92" s="577"/>
      <c r="D92" s="577"/>
      <c r="E92" s="577"/>
      <c r="F92" s="577"/>
      <c r="G92" s="577"/>
      <c r="H92" s="577"/>
      <c r="I92" s="25">
        <f>I91*36.8%</f>
        <v>5.6727369279999991</v>
      </c>
    </row>
    <row r="93" spans="1:9" ht="13" x14ac:dyDescent="0.25">
      <c r="A93" s="415" t="s">
        <v>92</v>
      </c>
      <c r="B93" s="577" t="s">
        <v>91</v>
      </c>
      <c r="C93" s="577"/>
      <c r="D93" s="577"/>
      <c r="E93" s="577"/>
      <c r="F93" s="577"/>
      <c r="G93" s="577"/>
      <c r="H93" s="577"/>
      <c r="I93" s="25">
        <f>ROUND(1*0.08*0.4*I32,2)</f>
        <v>25.43</v>
      </c>
    </row>
    <row r="94" spans="1:9" ht="13" x14ac:dyDescent="0.25">
      <c r="A94" s="415" t="s">
        <v>90</v>
      </c>
      <c r="B94" s="553" t="s">
        <v>89</v>
      </c>
      <c r="C94" s="553"/>
      <c r="D94" s="553"/>
      <c r="E94" s="553"/>
      <c r="F94" s="553"/>
      <c r="G94" s="553"/>
      <c r="H94" s="553"/>
      <c r="I94" s="25">
        <f>ROUND(1*0.08*0.1*I32,2)</f>
        <v>6.36</v>
      </c>
    </row>
    <row r="95" spans="1:9" ht="13" x14ac:dyDescent="0.25">
      <c r="A95" s="578" t="s">
        <v>47</v>
      </c>
      <c r="B95" s="578"/>
      <c r="C95" s="578"/>
      <c r="D95" s="578"/>
      <c r="E95" s="578"/>
      <c r="F95" s="578"/>
      <c r="G95" s="578"/>
      <c r="H95" s="578"/>
      <c r="I95" s="25">
        <f>SUM(I87:I94)</f>
        <v>58.043437927999996</v>
      </c>
    </row>
    <row r="96" spans="1:9" ht="14" x14ac:dyDescent="0.25">
      <c r="A96" s="554" t="s">
        <v>88</v>
      </c>
      <c r="B96" s="554"/>
      <c r="C96" s="554"/>
      <c r="D96" s="554"/>
      <c r="E96" s="554"/>
      <c r="F96" s="554"/>
      <c r="G96" s="554"/>
      <c r="H96" s="554"/>
      <c r="I96" s="554"/>
    </row>
    <row r="97" spans="1:9" ht="14" x14ac:dyDescent="0.3">
      <c r="A97" s="41" t="s">
        <v>68</v>
      </c>
      <c r="B97" s="581" t="s">
        <v>87</v>
      </c>
      <c r="C97" s="581"/>
      <c r="D97" s="581"/>
      <c r="E97" s="581"/>
      <c r="F97" s="581"/>
      <c r="G97" s="581"/>
      <c r="H97" s="581"/>
      <c r="I97" s="41" t="s">
        <v>16</v>
      </c>
    </row>
    <row r="98" spans="1:9" ht="13" x14ac:dyDescent="0.3">
      <c r="A98" s="413" t="s">
        <v>15</v>
      </c>
      <c r="B98" s="577" t="s">
        <v>86</v>
      </c>
      <c r="C98" s="577"/>
      <c r="D98" s="577"/>
      <c r="E98" s="577"/>
      <c r="F98" s="577"/>
      <c r="G98" s="577"/>
      <c r="H98" s="577"/>
      <c r="I98" s="25">
        <f>I32*8.33%</f>
        <v>66.189346999999998</v>
      </c>
    </row>
    <row r="99" spans="1:9" ht="13" x14ac:dyDescent="0.3">
      <c r="A99" s="413" t="s">
        <v>13</v>
      </c>
      <c r="B99" s="577" t="s">
        <v>191</v>
      </c>
      <c r="C99" s="577"/>
      <c r="D99" s="577"/>
      <c r="E99" s="577"/>
      <c r="F99" s="577"/>
      <c r="G99" s="577"/>
      <c r="H99" s="577"/>
      <c r="I99" s="40">
        <f>I32*1%</f>
        <v>7.9458999999999991</v>
      </c>
    </row>
    <row r="100" spans="1:9" ht="13" x14ac:dyDescent="0.3">
      <c r="A100" s="413" t="s">
        <v>12</v>
      </c>
      <c r="B100" s="577" t="s">
        <v>180</v>
      </c>
      <c r="C100" s="577"/>
      <c r="D100" s="577"/>
      <c r="E100" s="577"/>
      <c r="F100" s="577"/>
      <c r="G100" s="577"/>
      <c r="H100" s="577"/>
      <c r="I100" s="40">
        <f>I32*0.02%</f>
        <v>0.158918</v>
      </c>
    </row>
    <row r="101" spans="1:9" ht="13" x14ac:dyDescent="0.3">
      <c r="A101" s="413" t="s">
        <v>35</v>
      </c>
      <c r="B101" s="577" t="s">
        <v>192</v>
      </c>
      <c r="C101" s="577"/>
      <c r="D101" s="577"/>
      <c r="E101" s="577"/>
      <c r="F101" s="577"/>
      <c r="G101" s="577"/>
      <c r="H101" s="577"/>
      <c r="I101" s="40">
        <f>I32*0.05%</f>
        <v>0.39729499999999995</v>
      </c>
    </row>
    <row r="102" spans="1:9" ht="13" x14ac:dyDescent="0.3">
      <c r="A102" s="413" t="s">
        <v>32</v>
      </c>
      <c r="B102" s="577" t="s">
        <v>193</v>
      </c>
      <c r="C102" s="577"/>
      <c r="D102" s="577"/>
      <c r="E102" s="577"/>
      <c r="F102" s="577"/>
      <c r="G102" s="577"/>
      <c r="H102" s="577"/>
      <c r="I102" s="37">
        <f>I32*0.28%</f>
        <v>2.2248520000000003</v>
      </c>
    </row>
    <row r="103" spans="1:9" ht="13" x14ac:dyDescent="0.3">
      <c r="A103" s="413" t="s">
        <v>81</v>
      </c>
      <c r="B103" s="577" t="s">
        <v>65</v>
      </c>
      <c r="C103" s="577"/>
      <c r="D103" s="577"/>
      <c r="E103" s="577"/>
      <c r="F103" s="577"/>
      <c r="G103" s="577"/>
      <c r="H103" s="577"/>
      <c r="I103" s="37"/>
    </row>
    <row r="104" spans="1:9" ht="13" x14ac:dyDescent="0.3">
      <c r="A104" s="578" t="s">
        <v>80</v>
      </c>
      <c r="B104" s="578"/>
      <c r="C104" s="578"/>
      <c r="D104" s="578"/>
      <c r="E104" s="578"/>
      <c r="F104" s="578"/>
      <c r="G104" s="578"/>
      <c r="H104" s="578"/>
      <c r="I104" s="37">
        <f>SUM(I98:I103)</f>
        <v>76.916311999999991</v>
      </c>
    </row>
    <row r="105" spans="1:9" ht="13" x14ac:dyDescent="0.3">
      <c r="A105" s="416" t="s">
        <v>79</v>
      </c>
      <c r="B105" s="577" t="s">
        <v>78</v>
      </c>
      <c r="C105" s="577"/>
      <c r="D105" s="577"/>
      <c r="E105" s="577"/>
      <c r="F105" s="577"/>
      <c r="G105" s="577"/>
      <c r="H105" s="577"/>
      <c r="I105" s="37">
        <f>ROUND(H68*I104,2)</f>
        <v>28.31</v>
      </c>
    </row>
    <row r="106" spans="1:9" ht="13" x14ac:dyDescent="0.25">
      <c r="A106" s="578" t="s">
        <v>47</v>
      </c>
      <c r="B106" s="578"/>
      <c r="C106" s="578"/>
      <c r="D106" s="578"/>
      <c r="E106" s="578"/>
      <c r="F106" s="578"/>
      <c r="G106" s="578"/>
      <c r="H106" s="578"/>
      <c r="I106" s="25">
        <f>SUM(I104:I105)</f>
        <v>105.22631199999999</v>
      </c>
    </row>
    <row r="107" spans="1:9" ht="14" x14ac:dyDescent="0.25">
      <c r="A107" s="581" t="s">
        <v>77</v>
      </c>
      <c r="B107" s="581"/>
      <c r="C107" s="581"/>
      <c r="D107" s="581"/>
      <c r="E107" s="581"/>
      <c r="F107" s="581"/>
      <c r="G107" s="581"/>
      <c r="H107" s="581"/>
      <c r="I107" s="581"/>
    </row>
    <row r="108" spans="1:9" ht="14" x14ac:dyDescent="0.25">
      <c r="A108" s="422">
        <v>4</v>
      </c>
      <c r="B108" s="554" t="s">
        <v>34</v>
      </c>
      <c r="C108" s="554"/>
      <c r="D108" s="554"/>
      <c r="E108" s="554"/>
      <c r="F108" s="554"/>
      <c r="G108" s="554"/>
      <c r="H108" s="554"/>
      <c r="I108" s="422" t="s">
        <v>16</v>
      </c>
    </row>
    <row r="109" spans="1:9" ht="13" x14ac:dyDescent="0.25">
      <c r="A109" s="415" t="s">
        <v>76</v>
      </c>
      <c r="B109" s="553" t="s">
        <v>75</v>
      </c>
      <c r="C109" s="553"/>
      <c r="D109" s="553"/>
      <c r="E109" s="553"/>
      <c r="F109" s="553"/>
      <c r="G109" s="553"/>
      <c r="H109" s="553"/>
      <c r="I109" s="25">
        <f>I68</f>
        <v>292.40911999999997</v>
      </c>
    </row>
    <row r="110" spans="1:9" ht="13" x14ac:dyDescent="0.25">
      <c r="A110" s="415" t="s">
        <v>74</v>
      </c>
      <c r="B110" s="553" t="s">
        <v>73</v>
      </c>
      <c r="C110" s="553"/>
      <c r="D110" s="553"/>
      <c r="E110" s="553"/>
      <c r="F110" s="553"/>
      <c r="G110" s="553"/>
      <c r="H110" s="553"/>
      <c r="I110" s="25">
        <f>I78</f>
        <v>120.76894899999999</v>
      </c>
    </row>
    <row r="111" spans="1:9" ht="13" x14ac:dyDescent="0.25">
      <c r="A111" s="415" t="s">
        <v>72</v>
      </c>
      <c r="B111" s="553" t="s">
        <v>71</v>
      </c>
      <c r="C111" s="553"/>
      <c r="D111" s="553"/>
      <c r="E111" s="553"/>
      <c r="F111" s="553"/>
      <c r="G111" s="553"/>
      <c r="H111" s="553"/>
      <c r="I111" s="25">
        <f>I84</f>
        <v>0.75621300000000002</v>
      </c>
    </row>
    <row r="112" spans="1:9" ht="13" x14ac:dyDescent="0.25">
      <c r="A112" s="415" t="s">
        <v>70</v>
      </c>
      <c r="B112" s="553" t="s">
        <v>69</v>
      </c>
      <c r="C112" s="553"/>
      <c r="D112" s="553"/>
      <c r="E112" s="553"/>
      <c r="F112" s="553"/>
      <c r="G112" s="553"/>
      <c r="H112" s="553"/>
      <c r="I112" s="25">
        <f>I95</f>
        <v>58.043437927999996</v>
      </c>
    </row>
    <row r="113" spans="1:9" ht="13" x14ac:dyDescent="0.25">
      <c r="A113" s="415" t="s">
        <v>68</v>
      </c>
      <c r="B113" s="553" t="s">
        <v>67</v>
      </c>
      <c r="C113" s="553"/>
      <c r="D113" s="553"/>
      <c r="E113" s="553"/>
      <c r="F113" s="553"/>
      <c r="G113" s="553"/>
      <c r="H113" s="553"/>
      <c r="I113" s="25">
        <f>I106</f>
        <v>105.22631199999999</v>
      </c>
    </row>
    <row r="114" spans="1:9" ht="13" x14ac:dyDescent="0.25">
      <c r="A114" s="415" t="s">
        <v>66</v>
      </c>
      <c r="B114" s="553" t="s">
        <v>65</v>
      </c>
      <c r="C114" s="553"/>
      <c r="D114" s="553"/>
      <c r="E114" s="553"/>
      <c r="F114" s="553"/>
      <c r="G114" s="553"/>
      <c r="H114" s="553"/>
      <c r="I114" s="25"/>
    </row>
    <row r="115" spans="1:9" ht="13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SUM(I109:I114)</f>
        <v>577.20403192799995</v>
      </c>
    </row>
    <row r="116" spans="1:9" ht="13" x14ac:dyDescent="0.25">
      <c r="A116" s="560" t="s">
        <v>64</v>
      </c>
      <c r="B116" s="560"/>
      <c r="C116" s="560"/>
      <c r="D116" s="560"/>
      <c r="E116" s="560"/>
      <c r="F116" s="560"/>
      <c r="G116" s="560"/>
      <c r="H116" s="560"/>
      <c r="I116" s="560"/>
    </row>
    <row r="117" spans="1:9" ht="14" x14ac:dyDescent="0.25">
      <c r="A117" s="422">
        <v>5</v>
      </c>
      <c r="B117" s="581" t="s">
        <v>63</v>
      </c>
      <c r="C117" s="581"/>
      <c r="D117" s="581"/>
      <c r="E117" s="581"/>
      <c r="F117" s="581"/>
      <c r="G117" s="581"/>
      <c r="H117" s="422" t="s">
        <v>62</v>
      </c>
      <c r="I117" s="34" t="s">
        <v>16</v>
      </c>
    </row>
    <row r="118" spans="1:9" ht="13" x14ac:dyDescent="0.25">
      <c r="A118" s="624" t="s">
        <v>61</v>
      </c>
      <c r="B118" s="624"/>
      <c r="C118" s="624"/>
      <c r="D118" s="624"/>
      <c r="E118" s="624"/>
      <c r="F118" s="624"/>
      <c r="G118" s="624"/>
      <c r="H118" s="33" t="s">
        <v>49</v>
      </c>
      <c r="I118" s="23">
        <f>SUM(I32+I44+I54+I115)</f>
        <v>1650.4640319279999</v>
      </c>
    </row>
    <row r="119" spans="1:9" ht="13" x14ac:dyDescent="0.25">
      <c r="A119" s="415" t="s">
        <v>15</v>
      </c>
      <c r="B119" s="574" t="s">
        <v>60</v>
      </c>
      <c r="C119" s="622"/>
      <c r="D119" s="622"/>
      <c r="E119" s="622"/>
      <c r="F119" s="622"/>
      <c r="G119" s="623"/>
      <c r="H119" s="32">
        <v>2.4E-2</v>
      </c>
      <c r="I119" s="25">
        <f>I118*H119</f>
        <v>39.611136766271997</v>
      </c>
    </row>
    <row r="120" spans="1:9" ht="13" x14ac:dyDescent="0.25">
      <c r="A120" s="624" t="s">
        <v>59</v>
      </c>
      <c r="B120" s="624"/>
      <c r="C120" s="624"/>
      <c r="D120" s="624"/>
      <c r="E120" s="624"/>
      <c r="F120" s="624"/>
      <c r="G120" s="624"/>
      <c r="H120" s="31" t="s">
        <v>49</v>
      </c>
      <c r="I120" s="23">
        <f>SUM(I32+I44+I54+I115+I119)</f>
        <v>1690.075168694272</v>
      </c>
    </row>
    <row r="121" spans="1:9" ht="13" x14ac:dyDescent="0.25">
      <c r="A121" s="415" t="s">
        <v>13</v>
      </c>
      <c r="B121" s="574" t="s">
        <v>58</v>
      </c>
      <c r="C121" s="622"/>
      <c r="D121" s="622"/>
      <c r="E121" s="622"/>
      <c r="F121" s="622"/>
      <c r="G121" s="623"/>
      <c r="H121" s="328">
        <v>1.0749999999999999E-2</v>
      </c>
      <c r="I121" s="25">
        <f>I120*H121</f>
        <v>18.168308063463421</v>
      </c>
    </row>
    <row r="122" spans="1:9" ht="13" x14ac:dyDescent="0.25">
      <c r="A122" s="624" t="s">
        <v>57</v>
      </c>
      <c r="B122" s="624"/>
      <c r="C122" s="624"/>
      <c r="D122" s="624"/>
      <c r="E122" s="624"/>
      <c r="F122" s="624"/>
      <c r="G122" s="624"/>
      <c r="H122" s="31">
        <f>-H1268</f>
        <v>0</v>
      </c>
      <c r="I122" s="23">
        <f>SUM(I32+I44+I54+I115+I119+I121)</f>
        <v>1708.2434767577354</v>
      </c>
    </row>
    <row r="123" spans="1:9" ht="13" x14ac:dyDescent="0.25">
      <c r="A123" s="415" t="s">
        <v>12</v>
      </c>
      <c r="B123" s="577" t="s">
        <v>56</v>
      </c>
      <c r="C123" s="577"/>
      <c r="D123" s="577"/>
      <c r="E123" s="577"/>
      <c r="F123" s="577"/>
      <c r="G123" s="577"/>
      <c r="H123" s="30" t="s">
        <v>49</v>
      </c>
      <c r="I123" s="28"/>
    </row>
    <row r="124" spans="1:9" ht="13" x14ac:dyDescent="0.25">
      <c r="A124" s="415"/>
      <c r="B124" s="577" t="s">
        <v>55</v>
      </c>
      <c r="C124" s="577"/>
      <c r="D124" s="577"/>
      <c r="E124" s="577"/>
      <c r="F124" s="577"/>
      <c r="G124" s="577"/>
      <c r="H124" s="30" t="s">
        <v>49</v>
      </c>
      <c r="I124" s="28" t="s">
        <v>49</v>
      </c>
    </row>
    <row r="125" spans="1:9" ht="13" x14ac:dyDescent="0.25">
      <c r="A125" s="415"/>
      <c r="B125" s="625" t="s">
        <v>263</v>
      </c>
      <c r="C125" s="583"/>
      <c r="D125" s="583"/>
      <c r="E125" s="583"/>
      <c r="F125" s="583"/>
      <c r="G125" s="583"/>
      <c r="H125" s="26">
        <v>0.03</v>
      </c>
      <c r="I125" s="25">
        <f>I148*H125</f>
        <v>56.1</v>
      </c>
    </row>
    <row r="126" spans="1:9" ht="13" x14ac:dyDescent="0.25">
      <c r="A126" s="415"/>
      <c r="B126" s="625" t="s">
        <v>264</v>
      </c>
      <c r="C126" s="583"/>
      <c r="D126" s="583"/>
      <c r="E126" s="583"/>
      <c r="F126" s="583"/>
      <c r="G126" s="583"/>
      <c r="H126" s="26">
        <v>6.4999999999999997E-3</v>
      </c>
      <c r="I126" s="25">
        <f>I148*H126</f>
        <v>12.154999999999999</v>
      </c>
    </row>
    <row r="127" spans="1:9" ht="13" x14ac:dyDescent="0.25">
      <c r="A127" s="415"/>
      <c r="B127" s="582" t="s">
        <v>265</v>
      </c>
      <c r="C127" s="582"/>
      <c r="D127" s="582"/>
      <c r="E127" s="582"/>
      <c r="F127" s="582"/>
      <c r="G127" s="582"/>
      <c r="H127" s="29"/>
      <c r="I127" s="28">
        <f>I148*H127</f>
        <v>0</v>
      </c>
    </row>
    <row r="128" spans="1:9" ht="13" x14ac:dyDescent="0.25">
      <c r="A128" s="415"/>
      <c r="B128" s="584" t="s">
        <v>51</v>
      </c>
      <c r="C128" s="584"/>
      <c r="D128" s="584"/>
      <c r="E128" s="584"/>
      <c r="F128" s="584"/>
      <c r="G128" s="584"/>
      <c r="H128" s="29" t="s">
        <v>49</v>
      </c>
      <c r="I128" s="28" t="s">
        <v>49</v>
      </c>
    </row>
    <row r="129" spans="1:9" ht="13" x14ac:dyDescent="0.25">
      <c r="A129" s="415"/>
      <c r="B129" s="573" t="s">
        <v>50</v>
      </c>
      <c r="C129" s="573"/>
      <c r="D129" s="573"/>
      <c r="E129" s="573"/>
      <c r="F129" s="573"/>
      <c r="G129" s="573"/>
      <c r="H129" s="29" t="s">
        <v>49</v>
      </c>
      <c r="I129" s="28" t="s">
        <v>49</v>
      </c>
    </row>
    <row r="130" spans="1:9" ht="13" x14ac:dyDescent="0.25">
      <c r="A130" s="415"/>
      <c r="B130" s="625" t="s">
        <v>228</v>
      </c>
      <c r="C130" s="583"/>
      <c r="D130" s="583"/>
      <c r="E130" s="583"/>
      <c r="F130" s="583"/>
      <c r="G130" s="583"/>
      <c r="H130" s="26">
        <v>0.05</v>
      </c>
      <c r="I130" s="25">
        <f>I148*H130</f>
        <v>93.5</v>
      </c>
    </row>
    <row r="131" spans="1:9" ht="13" x14ac:dyDescent="0.25">
      <c r="A131" s="578" t="s">
        <v>248</v>
      </c>
      <c r="B131" s="578"/>
      <c r="C131" s="578"/>
      <c r="D131" s="578"/>
      <c r="E131" s="578"/>
      <c r="F131" s="578"/>
      <c r="G131" s="578"/>
      <c r="H131" s="578"/>
      <c r="I131" s="25">
        <f>I133+I119+I121</f>
        <v>219.53444482973543</v>
      </c>
    </row>
    <row r="132" spans="1:9" ht="13" x14ac:dyDescent="0.25">
      <c r="A132" s="578"/>
      <c r="B132" s="578"/>
      <c r="C132" s="578"/>
      <c r="D132" s="578"/>
      <c r="E132" s="578"/>
      <c r="F132" s="578"/>
      <c r="G132" s="578"/>
      <c r="H132" s="578"/>
      <c r="I132" s="578"/>
    </row>
    <row r="133" spans="1:9" ht="13" x14ac:dyDescent="0.25">
      <c r="A133" s="589" t="s">
        <v>46</v>
      </c>
      <c r="B133" s="589"/>
      <c r="C133" s="589"/>
      <c r="D133" s="589"/>
      <c r="E133" s="589"/>
      <c r="F133" s="589"/>
      <c r="G133" s="589"/>
      <c r="H133" s="24">
        <f>SUM(H125:H130)</f>
        <v>8.6499999999999994E-2</v>
      </c>
      <c r="I133" s="23">
        <f>SUM(I125:I130)</f>
        <v>161.755</v>
      </c>
    </row>
    <row r="134" spans="1:9" x14ac:dyDescent="0.25">
      <c r="A134" s="590" t="s">
        <v>45</v>
      </c>
      <c r="B134" s="590"/>
      <c r="C134" s="591" t="s">
        <v>44</v>
      </c>
      <c r="D134" s="591"/>
      <c r="E134" s="591"/>
      <c r="F134" s="591"/>
      <c r="G134" s="591"/>
      <c r="H134" s="591"/>
      <c r="I134" s="591"/>
    </row>
    <row r="135" spans="1:9" x14ac:dyDescent="0.25">
      <c r="A135" s="590"/>
      <c r="B135" s="590"/>
      <c r="C135" s="592" t="s">
        <v>43</v>
      </c>
      <c r="D135" s="592"/>
      <c r="E135" s="592"/>
      <c r="F135" s="592"/>
      <c r="G135" s="592"/>
      <c r="H135" s="592"/>
      <c r="I135" s="592"/>
    </row>
    <row r="136" spans="1:9" x14ac:dyDescent="0.25">
      <c r="A136" s="590"/>
      <c r="B136" s="590"/>
      <c r="C136" s="593" t="s">
        <v>42</v>
      </c>
      <c r="D136" s="593"/>
      <c r="E136" s="593"/>
      <c r="F136" s="593"/>
      <c r="G136" s="593"/>
      <c r="H136" s="593"/>
      <c r="I136" s="593"/>
    </row>
    <row r="137" spans="1:9" x14ac:dyDescent="0.25">
      <c r="A137" s="585"/>
      <c r="B137" s="585"/>
      <c r="C137" s="585"/>
      <c r="D137" s="585"/>
      <c r="E137" s="585"/>
      <c r="F137" s="585"/>
      <c r="G137" s="585"/>
      <c r="H137" s="585"/>
      <c r="I137" s="585"/>
    </row>
    <row r="138" spans="1:9" ht="13" x14ac:dyDescent="0.25">
      <c r="A138" s="553" t="s">
        <v>41</v>
      </c>
      <c r="B138" s="553"/>
      <c r="C138" s="553"/>
      <c r="D138" s="553"/>
      <c r="E138" s="553"/>
      <c r="F138" s="553"/>
      <c r="G138" s="553"/>
      <c r="H138" s="553"/>
      <c r="I138" s="553"/>
    </row>
    <row r="139" spans="1:9" ht="13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15.5" x14ac:dyDescent="0.25">
      <c r="A140" s="586" t="s">
        <v>40</v>
      </c>
      <c r="B140" s="586"/>
      <c r="C140" s="586"/>
      <c r="D140" s="586"/>
      <c r="E140" s="586"/>
      <c r="F140" s="586"/>
      <c r="G140" s="586"/>
      <c r="H140" s="586"/>
      <c r="I140" s="586"/>
    </row>
    <row r="141" spans="1:9" ht="14" x14ac:dyDescent="0.25">
      <c r="A141" s="587" t="s">
        <v>39</v>
      </c>
      <c r="B141" s="587"/>
      <c r="C141" s="587"/>
      <c r="D141" s="587"/>
      <c r="E141" s="587"/>
      <c r="F141" s="587"/>
      <c r="G141" s="587"/>
      <c r="H141" s="587"/>
      <c r="I141" s="414" t="s">
        <v>16</v>
      </c>
    </row>
    <row r="142" spans="1:9" ht="13" x14ac:dyDescent="0.25">
      <c r="A142" s="418" t="s">
        <v>15</v>
      </c>
      <c r="B142" s="588" t="s">
        <v>38</v>
      </c>
      <c r="C142" s="588"/>
      <c r="D142" s="588"/>
      <c r="E142" s="588"/>
      <c r="F142" s="588"/>
      <c r="G142" s="588"/>
      <c r="H142" s="588"/>
      <c r="I142" s="20">
        <f>I32</f>
        <v>794.58999999999992</v>
      </c>
    </row>
    <row r="143" spans="1:9" ht="13" x14ac:dyDescent="0.25">
      <c r="A143" s="418" t="s">
        <v>13</v>
      </c>
      <c r="B143" s="588" t="s">
        <v>37</v>
      </c>
      <c r="C143" s="588"/>
      <c r="D143" s="588"/>
      <c r="E143" s="588"/>
      <c r="F143" s="588"/>
      <c r="G143" s="588"/>
      <c r="H143" s="588"/>
      <c r="I143" s="20">
        <f>I44</f>
        <v>258.67</v>
      </c>
    </row>
    <row r="144" spans="1:9" ht="13" x14ac:dyDescent="0.25">
      <c r="A144" s="418" t="s">
        <v>12</v>
      </c>
      <c r="B144" s="588" t="s">
        <v>36</v>
      </c>
      <c r="C144" s="588"/>
      <c r="D144" s="588"/>
      <c r="E144" s="588"/>
      <c r="F144" s="588"/>
      <c r="G144" s="588"/>
      <c r="H144" s="588"/>
      <c r="I144" s="20">
        <f>I54</f>
        <v>20</v>
      </c>
    </row>
    <row r="145" spans="1:9" ht="13" x14ac:dyDescent="0.25">
      <c r="A145" s="418" t="s">
        <v>35</v>
      </c>
      <c r="B145" s="588" t="s">
        <v>34</v>
      </c>
      <c r="C145" s="588"/>
      <c r="D145" s="588"/>
      <c r="E145" s="588"/>
      <c r="F145" s="588"/>
      <c r="G145" s="588"/>
      <c r="H145" s="588"/>
      <c r="I145" s="20">
        <f>I115</f>
        <v>577.20403192799995</v>
      </c>
    </row>
    <row r="146" spans="1:9" ht="13" x14ac:dyDescent="0.25">
      <c r="A146" s="598" t="s">
        <v>33</v>
      </c>
      <c r="B146" s="598"/>
      <c r="C146" s="598"/>
      <c r="D146" s="598"/>
      <c r="E146" s="598"/>
      <c r="F146" s="598"/>
      <c r="G146" s="598"/>
      <c r="H146" s="598"/>
      <c r="I146" s="20">
        <f>SUM(I142:I145)</f>
        <v>1650.4640319279999</v>
      </c>
    </row>
    <row r="147" spans="1:9" ht="13" x14ac:dyDescent="0.25">
      <c r="A147" s="21" t="s">
        <v>32</v>
      </c>
      <c r="B147" s="588" t="s">
        <v>31</v>
      </c>
      <c r="C147" s="588"/>
      <c r="D147" s="588"/>
      <c r="E147" s="588"/>
      <c r="F147" s="588"/>
      <c r="G147" s="588"/>
      <c r="H147" s="588"/>
      <c r="I147" s="20">
        <f>I131</f>
        <v>219.53444482973543</v>
      </c>
    </row>
    <row r="148" spans="1:9" ht="13" x14ac:dyDescent="0.25">
      <c r="A148" s="598" t="s">
        <v>30</v>
      </c>
      <c r="B148" s="598"/>
      <c r="C148" s="598"/>
      <c r="D148" s="598"/>
      <c r="E148" s="598"/>
      <c r="F148" s="598"/>
      <c r="G148" s="598"/>
      <c r="H148" s="598"/>
      <c r="I148" s="20">
        <v>1870</v>
      </c>
    </row>
    <row r="149" spans="1:9" ht="14.5" x14ac:dyDescent="0.25">
      <c r="A149" s="594" t="s">
        <v>376</v>
      </c>
      <c r="B149" s="594"/>
      <c r="C149" s="594"/>
      <c r="D149" s="594"/>
      <c r="E149" s="594"/>
      <c r="F149" s="594"/>
      <c r="G149" s="594"/>
      <c r="H149" s="594"/>
      <c r="I149" s="594"/>
    </row>
    <row r="150" spans="1:9" ht="15.5" x14ac:dyDescent="0.25">
      <c r="A150" s="586" t="s">
        <v>28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69" x14ac:dyDescent="0.25">
      <c r="A151" s="595" t="s">
        <v>27</v>
      </c>
      <c r="B151" s="595"/>
      <c r="C151" s="580" t="s">
        <v>26</v>
      </c>
      <c r="D151" s="580"/>
      <c r="E151" s="19" t="s">
        <v>25</v>
      </c>
      <c r="F151" s="580" t="s">
        <v>24</v>
      </c>
      <c r="G151" s="580"/>
      <c r="H151" s="414" t="s">
        <v>23</v>
      </c>
      <c r="I151" s="414" t="s">
        <v>22</v>
      </c>
    </row>
    <row r="152" spans="1:9" x14ac:dyDescent="0.25">
      <c r="A152" s="621" t="s">
        <v>185</v>
      </c>
      <c r="B152" s="596"/>
      <c r="C152" s="619">
        <v>1870</v>
      </c>
      <c r="D152" s="597"/>
      <c r="E152" s="18">
        <v>1</v>
      </c>
      <c r="F152" s="619">
        <v>1870</v>
      </c>
      <c r="G152" s="597"/>
      <c r="H152" s="16">
        <v>1</v>
      </c>
      <c r="I152" s="419">
        <v>1870</v>
      </c>
    </row>
    <row r="153" spans="1:9" ht="13" x14ac:dyDescent="0.25">
      <c r="A153" s="603" t="s">
        <v>20</v>
      </c>
      <c r="B153" s="603"/>
      <c r="C153" s="603"/>
      <c r="D153" s="603"/>
      <c r="E153" s="603"/>
      <c r="F153" s="603"/>
      <c r="G153" s="603"/>
      <c r="H153" s="603"/>
      <c r="I153" s="419">
        <v>1870</v>
      </c>
    </row>
    <row r="154" spans="1:9" ht="15.5" x14ac:dyDescent="0.25">
      <c r="A154" s="586" t="s">
        <v>19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15.5" x14ac:dyDescent="0.25">
      <c r="A155" s="586" t="s">
        <v>18</v>
      </c>
      <c r="B155" s="586"/>
      <c r="C155" s="586"/>
      <c r="D155" s="586"/>
      <c r="E155" s="586"/>
      <c r="F155" s="586"/>
      <c r="G155" s="586"/>
      <c r="H155" s="586"/>
      <c r="I155" s="586"/>
    </row>
    <row r="156" spans="1:9" ht="13" x14ac:dyDescent="0.25">
      <c r="A156" s="580" t="s">
        <v>17</v>
      </c>
      <c r="B156" s="580"/>
      <c r="C156" s="580"/>
      <c r="D156" s="580"/>
      <c r="E156" s="580"/>
      <c r="F156" s="580"/>
      <c r="G156" s="580"/>
      <c r="H156" s="580"/>
      <c r="I156" s="414" t="s">
        <v>16</v>
      </c>
    </row>
    <row r="157" spans="1:9" x14ac:dyDescent="0.25">
      <c r="A157" s="417" t="s">
        <v>15</v>
      </c>
      <c r="B157" s="583" t="s">
        <v>14</v>
      </c>
      <c r="C157" s="583"/>
      <c r="D157" s="583"/>
      <c r="E157" s="583"/>
      <c r="F157" s="583"/>
      <c r="G157" s="583"/>
      <c r="H157" s="583"/>
      <c r="I157" s="16">
        <v>12</v>
      </c>
    </row>
    <row r="158" spans="1:9" x14ac:dyDescent="0.25">
      <c r="A158" s="417" t="s">
        <v>13</v>
      </c>
      <c r="B158" s="583" t="s">
        <v>9</v>
      </c>
      <c r="C158" s="583"/>
      <c r="D158" s="583"/>
      <c r="E158" s="583"/>
      <c r="F158" s="583"/>
      <c r="G158" s="583"/>
      <c r="H158" s="583"/>
      <c r="I158" s="419">
        <v>22440</v>
      </c>
    </row>
    <row r="159" spans="1:9" x14ac:dyDescent="0.25">
      <c r="A159" s="417" t="s">
        <v>12</v>
      </c>
      <c r="B159" s="583" t="s">
        <v>11</v>
      </c>
      <c r="C159" s="583"/>
      <c r="D159" s="583"/>
      <c r="E159" s="583"/>
      <c r="F159" s="583"/>
      <c r="G159" s="583"/>
      <c r="H159" s="583"/>
      <c r="I159" s="419"/>
    </row>
    <row r="160" spans="1:9" x14ac:dyDescent="0.25">
      <c r="A160" s="599"/>
      <c r="B160" s="599"/>
      <c r="C160" s="599"/>
      <c r="D160" s="599"/>
      <c r="E160" s="599"/>
      <c r="F160" s="599"/>
      <c r="G160" s="599"/>
      <c r="H160" s="599"/>
      <c r="I160" s="599"/>
    </row>
    <row r="161" spans="1:9" x14ac:dyDescent="0.25">
      <c r="A161" s="596" t="s">
        <v>10</v>
      </c>
      <c r="B161" s="596"/>
      <c r="C161" s="596"/>
      <c r="D161" s="596"/>
      <c r="E161" s="596"/>
      <c r="F161" s="596"/>
      <c r="G161" s="596"/>
      <c r="H161" s="596"/>
      <c r="I161" s="596"/>
    </row>
    <row r="162" spans="1:9" ht="13" x14ac:dyDescent="0.3">
      <c r="A162" s="13"/>
      <c r="B162" s="13"/>
      <c r="C162" s="13"/>
      <c r="D162" s="13"/>
      <c r="E162" s="13"/>
      <c r="F162" s="13"/>
      <c r="G162" s="13"/>
      <c r="H162" s="12"/>
      <c r="I162" s="12"/>
    </row>
    <row r="163" spans="1:9" ht="13" x14ac:dyDescent="0.3">
      <c r="A163" s="600"/>
      <c r="B163" s="600"/>
      <c r="C163" s="600"/>
      <c r="D163" s="600"/>
      <c r="E163" s="600"/>
      <c r="F163" s="600"/>
      <c r="G163" s="600"/>
      <c r="H163" s="600"/>
      <c r="I163" s="600"/>
    </row>
    <row r="164" spans="1:9" ht="18" x14ac:dyDescent="0.25">
      <c r="A164" s="601" t="s">
        <v>9</v>
      </c>
      <c r="B164" s="601"/>
      <c r="C164" s="601"/>
      <c r="D164" s="601"/>
      <c r="E164" s="601"/>
      <c r="F164" s="601"/>
      <c r="G164" s="602">
        <v>1870</v>
      </c>
      <c r="H164" s="602"/>
      <c r="I164" s="602"/>
    </row>
    <row r="165" spans="1:9" ht="18" x14ac:dyDescent="0.4">
      <c r="A165" s="607"/>
      <c r="B165" s="607"/>
      <c r="C165" s="607"/>
      <c r="D165" s="607"/>
      <c r="E165" s="607"/>
      <c r="F165" s="607"/>
      <c r="G165" s="607"/>
      <c r="H165" s="607"/>
      <c r="I165" s="607"/>
    </row>
    <row r="166" spans="1:9" ht="18" x14ac:dyDescent="0.25">
      <c r="A166" s="601" t="s">
        <v>8</v>
      </c>
      <c r="B166" s="601"/>
      <c r="C166" s="601"/>
      <c r="D166" s="601"/>
      <c r="E166" s="601"/>
      <c r="F166" s="601"/>
      <c r="G166" s="608">
        <v>12</v>
      </c>
      <c r="H166" s="608"/>
      <c r="I166" s="608"/>
    </row>
    <row r="167" spans="1:9" ht="18" x14ac:dyDescent="0.25">
      <c r="A167" s="609"/>
      <c r="B167" s="609"/>
      <c r="C167" s="609"/>
      <c r="D167" s="609"/>
      <c r="E167" s="609"/>
      <c r="F167" s="609"/>
      <c r="G167" s="609"/>
      <c r="H167" s="609"/>
      <c r="I167" s="609"/>
    </row>
    <row r="168" spans="1:9" ht="18" x14ac:dyDescent="0.25">
      <c r="A168" s="610" t="s">
        <v>7</v>
      </c>
      <c r="B168" s="610"/>
      <c r="C168" s="610"/>
      <c r="D168" s="610"/>
      <c r="E168" s="610"/>
      <c r="F168" s="610"/>
      <c r="G168" s="611">
        <v>22440</v>
      </c>
      <c r="H168" s="611"/>
      <c r="I168" s="611"/>
    </row>
  </sheetData>
  <mergeCells count="182">
    <mergeCell ref="A165:I165"/>
    <mergeCell ref="A166:F166"/>
    <mergeCell ref="G166:I166"/>
    <mergeCell ref="A167:I167"/>
    <mergeCell ref="A168:F168"/>
    <mergeCell ref="G168:I168"/>
    <mergeCell ref="B159:H159"/>
    <mergeCell ref="A160:I160"/>
    <mergeCell ref="A161:I161"/>
    <mergeCell ref="A163:I163"/>
    <mergeCell ref="A164:F164"/>
    <mergeCell ref="G164:I164"/>
    <mergeCell ref="A153:H153"/>
    <mergeCell ref="A154:I154"/>
    <mergeCell ref="A155:I155"/>
    <mergeCell ref="A156:H156"/>
    <mergeCell ref="B157:H157"/>
    <mergeCell ref="B158:H158"/>
    <mergeCell ref="A150:I150"/>
    <mergeCell ref="A151:B151"/>
    <mergeCell ref="C151:D151"/>
    <mergeCell ref="F151:G151"/>
    <mergeCell ref="A152:B152"/>
    <mergeCell ref="C152:D152"/>
    <mergeCell ref="F152:G152"/>
    <mergeCell ref="B144:H144"/>
    <mergeCell ref="B145:H145"/>
    <mergeCell ref="A146:H146"/>
    <mergeCell ref="B147:H147"/>
    <mergeCell ref="A148:H148"/>
    <mergeCell ref="A149:I149"/>
    <mergeCell ref="A138:I138"/>
    <mergeCell ref="A139:I139"/>
    <mergeCell ref="A140:I140"/>
    <mergeCell ref="A141:H141"/>
    <mergeCell ref="B142:H142"/>
    <mergeCell ref="B143:H143"/>
    <mergeCell ref="A133:G133"/>
    <mergeCell ref="A134:B136"/>
    <mergeCell ref="C134:I134"/>
    <mergeCell ref="C135:I135"/>
    <mergeCell ref="C136:I136"/>
    <mergeCell ref="A137:I137"/>
    <mergeCell ref="B127:G127"/>
    <mergeCell ref="B128:G128"/>
    <mergeCell ref="B129:G129"/>
    <mergeCell ref="B130:G130"/>
    <mergeCell ref="A131:H131"/>
    <mergeCell ref="A132:I132"/>
    <mergeCell ref="B121:G121"/>
    <mergeCell ref="A122:G122"/>
    <mergeCell ref="B123:G123"/>
    <mergeCell ref="B124:G124"/>
    <mergeCell ref="B125:G125"/>
    <mergeCell ref="B126:G126"/>
    <mergeCell ref="A115:H115"/>
    <mergeCell ref="A116:I116"/>
    <mergeCell ref="B117:G117"/>
    <mergeCell ref="A118:G118"/>
    <mergeCell ref="B119:G119"/>
    <mergeCell ref="A120:G120"/>
    <mergeCell ref="B109:H109"/>
    <mergeCell ref="B110:H110"/>
    <mergeCell ref="B111:H111"/>
    <mergeCell ref="B112:H112"/>
    <mergeCell ref="B113:H113"/>
    <mergeCell ref="B114:H114"/>
    <mergeCell ref="B103:H103"/>
    <mergeCell ref="A104:H104"/>
    <mergeCell ref="B105:H105"/>
    <mergeCell ref="A106:H106"/>
    <mergeCell ref="A107:I107"/>
    <mergeCell ref="B108:H108"/>
    <mergeCell ref="B97:H97"/>
    <mergeCell ref="B98:H98"/>
    <mergeCell ref="B99:H99"/>
    <mergeCell ref="B100:H100"/>
    <mergeCell ref="B101:H101"/>
    <mergeCell ref="B102:H102"/>
    <mergeCell ref="B91:H91"/>
    <mergeCell ref="B92:H92"/>
    <mergeCell ref="B93:H93"/>
    <mergeCell ref="B94:H94"/>
    <mergeCell ref="A95:H95"/>
    <mergeCell ref="A96:I96"/>
    <mergeCell ref="A85:I85"/>
    <mergeCell ref="B86:H86"/>
    <mergeCell ref="B87:H87"/>
    <mergeCell ref="B88:H88"/>
    <mergeCell ref="B89:H89"/>
    <mergeCell ref="B90:H90"/>
    <mergeCell ref="A79:I79"/>
    <mergeCell ref="A80:I80"/>
    <mergeCell ref="B81:H81"/>
    <mergeCell ref="B82:H82"/>
    <mergeCell ref="B83:H83"/>
    <mergeCell ref="A84:H84"/>
    <mergeCell ref="B73:H73"/>
    <mergeCell ref="B74:H74"/>
    <mergeCell ref="B75:H75"/>
    <mergeCell ref="A76:H76"/>
    <mergeCell ref="B77:H77"/>
    <mergeCell ref="A78:H78"/>
    <mergeCell ref="B66:G66"/>
    <mergeCell ref="B67:G67"/>
    <mergeCell ref="A68:G68"/>
    <mergeCell ref="A70:I70"/>
    <mergeCell ref="A71:I71"/>
    <mergeCell ref="A72:I72"/>
    <mergeCell ref="B60:G60"/>
    <mergeCell ref="B61:G61"/>
    <mergeCell ref="B62:G62"/>
    <mergeCell ref="B63:G63"/>
    <mergeCell ref="B64:G64"/>
    <mergeCell ref="B65:G65"/>
    <mergeCell ref="B53:H53"/>
    <mergeCell ref="A54:H54"/>
    <mergeCell ref="A55:I55"/>
    <mergeCell ref="A56:I56"/>
    <mergeCell ref="A58:I58"/>
    <mergeCell ref="B59:G59"/>
    <mergeCell ref="A47:I47"/>
    <mergeCell ref="A48:I48"/>
    <mergeCell ref="B49:H49"/>
    <mergeCell ref="B50:H50"/>
    <mergeCell ref="B51:H51"/>
    <mergeCell ref="B52:H52"/>
    <mergeCell ref="B41:H41"/>
    <mergeCell ref="B42:H42"/>
    <mergeCell ref="B43:H43"/>
    <mergeCell ref="B44:H44"/>
    <mergeCell ref="A45:I45"/>
    <mergeCell ref="A46:I46"/>
    <mergeCell ref="B35:H35"/>
    <mergeCell ref="B36:G36"/>
    <mergeCell ref="B37:G37"/>
    <mergeCell ref="B38:H38"/>
    <mergeCell ref="B39:G39"/>
    <mergeCell ref="B40:H40"/>
    <mergeCell ref="B29:H29"/>
    <mergeCell ref="B30:H30"/>
    <mergeCell ref="B31:H31"/>
    <mergeCell ref="A32:H32"/>
    <mergeCell ref="A33:I33"/>
    <mergeCell ref="B34:H34"/>
    <mergeCell ref="B23:G23"/>
    <mergeCell ref="B24:H24"/>
    <mergeCell ref="B25:G25"/>
    <mergeCell ref="B26:G26"/>
    <mergeCell ref="B27:H27"/>
    <mergeCell ref="B28:H28"/>
    <mergeCell ref="B18:G18"/>
    <mergeCell ref="H18:I18"/>
    <mergeCell ref="A19:I19"/>
    <mergeCell ref="A20:I20"/>
    <mergeCell ref="A21:I21"/>
    <mergeCell ref="A22:I22"/>
    <mergeCell ref="A14:I14"/>
    <mergeCell ref="B15:G15"/>
    <mergeCell ref="H15:I15"/>
    <mergeCell ref="B16:G16"/>
    <mergeCell ref="H16:I16"/>
    <mergeCell ref="B17:G17"/>
    <mergeCell ref="H17:I17"/>
    <mergeCell ref="B10:G10"/>
    <mergeCell ref="H10:I10"/>
    <mergeCell ref="B11:G11"/>
    <mergeCell ref="H11:I11"/>
    <mergeCell ref="A12:I12"/>
    <mergeCell ref="A13:I13"/>
    <mergeCell ref="A5:I5"/>
    <mergeCell ref="A7:I7"/>
    <mergeCell ref="B8:G8"/>
    <mergeCell ref="H8:I8"/>
    <mergeCell ref="B9:G9"/>
    <mergeCell ref="H9:I9"/>
    <mergeCell ref="A1:I1"/>
    <mergeCell ref="A2:I2"/>
    <mergeCell ref="A3:E3"/>
    <mergeCell ref="F3:I3"/>
    <mergeCell ref="A4:E4"/>
    <mergeCell ref="F4:I4"/>
  </mergeCells>
  <pageMargins left="0.511811024" right="0.511811024" top="0.78740157499999996" bottom="0.78740157499999996" header="0.31496062000000002" footer="0.3149606200000000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I168"/>
  <sheetViews>
    <sheetView workbookViewId="0">
      <selection activeCell="M10" sqref="M10"/>
    </sheetView>
  </sheetViews>
  <sheetFormatPr defaultRowHeight="12.5" x14ac:dyDescent="0.25"/>
  <cols>
    <col min="9" max="9" width="23.453125" customWidth="1"/>
  </cols>
  <sheetData>
    <row r="1" spans="1:9" ht="23" x14ac:dyDescent="0.25">
      <c r="A1" s="557" t="s">
        <v>178</v>
      </c>
      <c r="B1" s="557"/>
      <c r="C1" s="557"/>
      <c r="D1" s="557"/>
      <c r="E1" s="557"/>
      <c r="F1" s="557"/>
      <c r="G1" s="557"/>
      <c r="H1" s="557"/>
      <c r="I1" s="557"/>
    </row>
    <row r="2" spans="1:9" ht="23" x14ac:dyDescent="0.25">
      <c r="A2" s="558"/>
      <c r="B2" s="558"/>
      <c r="C2" s="558"/>
      <c r="D2" s="558"/>
      <c r="E2" s="558"/>
      <c r="F2" s="558"/>
      <c r="G2" s="558"/>
      <c r="H2" s="558"/>
      <c r="I2" s="558"/>
    </row>
    <row r="3" spans="1:9" ht="13" x14ac:dyDescent="0.25">
      <c r="A3" s="553" t="s">
        <v>182</v>
      </c>
      <c r="B3" s="553"/>
      <c r="C3" s="553"/>
      <c r="D3" s="553"/>
      <c r="E3" s="553"/>
      <c r="F3" s="556"/>
      <c r="G3" s="556"/>
      <c r="H3" s="556"/>
      <c r="I3" s="556"/>
    </row>
    <row r="4" spans="1:9" ht="13" x14ac:dyDescent="0.25">
      <c r="A4" s="553" t="s">
        <v>175</v>
      </c>
      <c r="B4" s="553"/>
      <c r="C4" s="553"/>
      <c r="D4" s="553"/>
      <c r="E4" s="553"/>
      <c r="F4" s="626"/>
      <c r="G4" s="556"/>
      <c r="H4" s="556"/>
      <c r="I4" s="556"/>
    </row>
    <row r="5" spans="1:9" ht="13" x14ac:dyDescent="0.25">
      <c r="A5" s="553" t="s">
        <v>181</v>
      </c>
      <c r="B5" s="553"/>
      <c r="C5" s="553"/>
      <c r="D5" s="553"/>
      <c r="E5" s="553"/>
      <c r="F5" s="553"/>
      <c r="G5" s="553"/>
      <c r="H5" s="553"/>
      <c r="I5" s="553"/>
    </row>
    <row r="6" spans="1:9" ht="13" x14ac:dyDescent="0.25">
      <c r="A6" s="420"/>
      <c r="B6" s="424"/>
      <c r="C6" s="424"/>
      <c r="D6" s="424"/>
      <c r="E6" s="424"/>
      <c r="F6" s="424"/>
      <c r="G6" s="424"/>
      <c r="H6" s="424"/>
      <c r="I6" s="424"/>
    </row>
    <row r="7" spans="1:9" ht="14" x14ac:dyDescent="0.25">
      <c r="A7" s="554" t="s">
        <v>172</v>
      </c>
      <c r="B7" s="554"/>
      <c r="C7" s="554"/>
      <c r="D7" s="554"/>
      <c r="E7" s="554"/>
      <c r="F7" s="554"/>
      <c r="G7" s="554"/>
      <c r="H7" s="554"/>
      <c r="I7" s="554"/>
    </row>
    <row r="8" spans="1:9" ht="13" x14ac:dyDescent="0.25">
      <c r="A8" s="414" t="s">
        <v>15</v>
      </c>
      <c r="B8" s="553" t="s">
        <v>171</v>
      </c>
      <c r="C8" s="553"/>
      <c r="D8" s="553"/>
      <c r="E8" s="553"/>
      <c r="F8" s="553"/>
      <c r="G8" s="553"/>
      <c r="H8" s="555">
        <v>41086</v>
      </c>
      <c r="I8" s="555"/>
    </row>
    <row r="9" spans="1:9" ht="13" x14ac:dyDescent="0.25">
      <c r="A9" s="414" t="s">
        <v>13</v>
      </c>
      <c r="B9" s="553" t="s">
        <v>169</v>
      </c>
      <c r="C9" s="553"/>
      <c r="D9" s="553"/>
      <c r="E9" s="553"/>
      <c r="F9" s="553"/>
      <c r="G9" s="553"/>
      <c r="H9" s="556" t="s">
        <v>252</v>
      </c>
      <c r="I9" s="556"/>
    </row>
    <row r="10" spans="1:9" ht="13" x14ac:dyDescent="0.25">
      <c r="A10" s="414" t="s">
        <v>12</v>
      </c>
      <c r="B10" s="553" t="s">
        <v>167</v>
      </c>
      <c r="C10" s="553"/>
      <c r="D10" s="553"/>
      <c r="E10" s="553"/>
      <c r="F10" s="553"/>
      <c r="G10" s="553"/>
      <c r="H10" s="556" t="s">
        <v>247</v>
      </c>
      <c r="I10" s="556"/>
    </row>
    <row r="11" spans="1:9" ht="13" x14ac:dyDescent="0.25">
      <c r="A11" s="414" t="s">
        <v>35</v>
      </c>
      <c r="B11" s="553" t="s">
        <v>165</v>
      </c>
      <c r="C11" s="553"/>
      <c r="D11" s="553"/>
      <c r="E11" s="553"/>
      <c r="F11" s="553"/>
      <c r="G11" s="553"/>
      <c r="H11" s="556">
        <v>12</v>
      </c>
      <c r="I11" s="556"/>
    </row>
    <row r="12" spans="1:9" ht="13" x14ac:dyDescent="0.25">
      <c r="A12" s="560"/>
      <c r="B12" s="560"/>
      <c r="C12" s="560"/>
      <c r="D12" s="560"/>
      <c r="E12" s="560"/>
      <c r="F12" s="560"/>
      <c r="G12" s="560"/>
      <c r="H12" s="560"/>
      <c r="I12" s="560"/>
    </row>
    <row r="13" spans="1:9" ht="14" x14ac:dyDescent="0.25">
      <c r="A13" s="554" t="s">
        <v>164</v>
      </c>
      <c r="B13" s="554"/>
      <c r="C13" s="554"/>
      <c r="D13" s="554"/>
      <c r="E13" s="554"/>
      <c r="F13" s="554"/>
      <c r="G13" s="554"/>
      <c r="H13" s="554"/>
      <c r="I13" s="554"/>
    </row>
    <row r="14" spans="1:9" ht="14" x14ac:dyDescent="0.25">
      <c r="A14" s="554" t="s">
        <v>163</v>
      </c>
      <c r="B14" s="554"/>
      <c r="C14" s="554"/>
      <c r="D14" s="554"/>
      <c r="E14" s="554"/>
      <c r="F14" s="554"/>
      <c r="G14" s="554"/>
      <c r="H14" s="554"/>
      <c r="I14" s="554"/>
    </row>
    <row r="15" spans="1:9" ht="13" x14ac:dyDescent="0.25">
      <c r="A15" s="414">
        <v>1</v>
      </c>
      <c r="B15" s="553" t="s">
        <v>162</v>
      </c>
      <c r="C15" s="553"/>
      <c r="D15" s="553"/>
      <c r="E15" s="553"/>
      <c r="F15" s="553"/>
      <c r="G15" s="553"/>
      <c r="H15" s="565" t="s">
        <v>185</v>
      </c>
      <c r="I15" s="565"/>
    </row>
    <row r="16" spans="1:9" ht="13" x14ac:dyDescent="0.25">
      <c r="A16" s="414">
        <v>2</v>
      </c>
      <c r="B16" s="553" t="s">
        <v>161</v>
      </c>
      <c r="C16" s="553"/>
      <c r="D16" s="553"/>
      <c r="E16" s="553"/>
      <c r="F16" s="553"/>
      <c r="G16" s="553"/>
      <c r="H16" s="565">
        <v>758.79</v>
      </c>
      <c r="I16" s="565"/>
    </row>
    <row r="17" spans="1:9" ht="14" x14ac:dyDescent="0.25">
      <c r="A17" s="414">
        <v>3</v>
      </c>
      <c r="B17" s="553" t="s">
        <v>160</v>
      </c>
      <c r="C17" s="553"/>
      <c r="D17" s="553"/>
      <c r="E17" s="553"/>
      <c r="F17" s="553"/>
      <c r="G17" s="553"/>
      <c r="H17" s="561" t="s">
        <v>185</v>
      </c>
      <c r="I17" s="561"/>
    </row>
    <row r="18" spans="1:9" ht="13" x14ac:dyDescent="0.25">
      <c r="A18" s="414">
        <v>4</v>
      </c>
      <c r="B18" s="553" t="s">
        <v>159</v>
      </c>
      <c r="C18" s="553"/>
      <c r="D18" s="553"/>
      <c r="E18" s="553"/>
      <c r="F18" s="553"/>
      <c r="G18" s="553"/>
      <c r="H18" s="562" t="s">
        <v>247</v>
      </c>
      <c r="I18" s="562"/>
    </row>
    <row r="19" spans="1:9" x14ac:dyDescent="0.25">
      <c r="A19" s="563"/>
      <c r="B19" s="563"/>
      <c r="C19" s="563"/>
      <c r="D19" s="563"/>
      <c r="E19" s="563"/>
      <c r="F19" s="563"/>
      <c r="G19" s="563"/>
      <c r="H19" s="563"/>
      <c r="I19" s="563"/>
    </row>
    <row r="20" spans="1:9" x14ac:dyDescent="0.25">
      <c r="A20" s="564" t="s">
        <v>157</v>
      </c>
      <c r="B20" s="564"/>
      <c r="C20" s="564"/>
      <c r="D20" s="564"/>
      <c r="E20" s="564"/>
      <c r="F20" s="564"/>
      <c r="G20" s="564"/>
      <c r="H20" s="564"/>
      <c r="I20" s="564"/>
    </row>
    <row r="21" spans="1:9" ht="13" x14ac:dyDescent="0.3">
      <c r="A21" s="567"/>
      <c r="B21" s="567"/>
      <c r="C21" s="567"/>
      <c r="D21" s="567"/>
      <c r="E21" s="567"/>
      <c r="F21" s="567"/>
      <c r="G21" s="567"/>
      <c r="H21" s="567"/>
      <c r="I21" s="567"/>
    </row>
    <row r="22" spans="1:9" ht="13" x14ac:dyDescent="0.25">
      <c r="A22" s="568" t="s">
        <v>156</v>
      </c>
      <c r="B22" s="568"/>
      <c r="C22" s="568"/>
      <c r="D22" s="568"/>
      <c r="E22" s="568"/>
      <c r="F22" s="568"/>
      <c r="G22" s="568"/>
      <c r="H22" s="568"/>
      <c r="I22" s="568"/>
    </row>
    <row r="23" spans="1:9" ht="14" x14ac:dyDescent="0.25">
      <c r="A23" s="63">
        <v>1</v>
      </c>
      <c r="B23" s="569" t="s">
        <v>155</v>
      </c>
      <c r="C23" s="569"/>
      <c r="D23" s="569"/>
      <c r="E23" s="569"/>
      <c r="F23" s="569"/>
      <c r="G23" s="569"/>
      <c r="H23" s="64" t="s">
        <v>62</v>
      </c>
      <c r="I23" s="63" t="s">
        <v>154</v>
      </c>
    </row>
    <row r="24" spans="1:9" ht="13" x14ac:dyDescent="0.25">
      <c r="A24" s="414" t="s">
        <v>15</v>
      </c>
      <c r="B24" s="553" t="s">
        <v>186</v>
      </c>
      <c r="C24" s="553"/>
      <c r="D24" s="553"/>
      <c r="E24" s="553"/>
      <c r="F24" s="553"/>
      <c r="G24" s="553"/>
      <c r="H24" s="553"/>
      <c r="I24" s="60">
        <v>758.79</v>
      </c>
    </row>
    <row r="25" spans="1:9" ht="13" x14ac:dyDescent="0.25">
      <c r="A25" s="414" t="s">
        <v>13</v>
      </c>
      <c r="B25" s="570" t="s">
        <v>232</v>
      </c>
      <c r="C25" s="570"/>
      <c r="D25" s="570"/>
      <c r="E25" s="570"/>
      <c r="F25" s="570"/>
      <c r="G25" s="570"/>
      <c r="H25" s="30"/>
      <c r="I25" s="60"/>
    </row>
    <row r="26" spans="1:9" ht="13" x14ac:dyDescent="0.25">
      <c r="A26" s="414" t="s">
        <v>12</v>
      </c>
      <c r="B26" s="571" t="s">
        <v>202</v>
      </c>
      <c r="C26" s="571"/>
      <c r="D26" s="571"/>
      <c r="E26" s="571"/>
      <c r="F26" s="571"/>
      <c r="G26" s="571"/>
      <c r="H26" s="61">
        <v>0.05</v>
      </c>
      <c r="I26" s="60">
        <v>35.799999999999997</v>
      </c>
    </row>
    <row r="27" spans="1:9" ht="13" x14ac:dyDescent="0.25">
      <c r="A27" s="414" t="s">
        <v>35</v>
      </c>
      <c r="B27" s="553" t="s">
        <v>150</v>
      </c>
      <c r="C27" s="553"/>
      <c r="D27" s="553"/>
      <c r="E27" s="553"/>
      <c r="F27" s="553"/>
      <c r="G27" s="553"/>
      <c r="H27" s="553"/>
      <c r="I27" s="60"/>
    </row>
    <row r="28" spans="1:9" ht="13" x14ac:dyDescent="0.25">
      <c r="A28" s="414" t="s">
        <v>32</v>
      </c>
      <c r="B28" s="553" t="s">
        <v>149</v>
      </c>
      <c r="C28" s="553"/>
      <c r="D28" s="553"/>
      <c r="E28" s="553"/>
      <c r="F28" s="553"/>
      <c r="G28" s="553"/>
      <c r="H28" s="553"/>
      <c r="I28" s="60"/>
    </row>
    <row r="29" spans="1:9" ht="13" x14ac:dyDescent="0.25">
      <c r="A29" s="414" t="s">
        <v>81</v>
      </c>
      <c r="B29" s="553" t="s">
        <v>148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414" t="s">
        <v>79</v>
      </c>
      <c r="B30" s="553" t="s">
        <v>147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414" t="s">
        <v>114</v>
      </c>
      <c r="B31" s="553" t="s">
        <v>375</v>
      </c>
      <c r="C31" s="553"/>
      <c r="D31" s="553"/>
      <c r="E31" s="553"/>
      <c r="F31" s="553"/>
      <c r="G31" s="553"/>
      <c r="H31" s="553"/>
      <c r="I31" s="60"/>
    </row>
    <row r="32" spans="1:9" ht="14" x14ac:dyDescent="0.25">
      <c r="A32" s="566" t="s">
        <v>144</v>
      </c>
      <c r="B32" s="566"/>
      <c r="C32" s="566"/>
      <c r="D32" s="566"/>
      <c r="E32" s="566"/>
      <c r="F32" s="566"/>
      <c r="G32" s="566"/>
      <c r="H32" s="566"/>
      <c r="I32" s="59">
        <f>SUM(I24:I31)</f>
        <v>794.58999999999992</v>
      </c>
    </row>
    <row r="33" spans="1:9" ht="13" x14ac:dyDescent="0.25">
      <c r="A33" s="560" t="s">
        <v>143</v>
      </c>
      <c r="B33" s="560"/>
      <c r="C33" s="560"/>
      <c r="D33" s="560"/>
      <c r="E33" s="560"/>
      <c r="F33" s="560"/>
      <c r="G33" s="560"/>
      <c r="H33" s="560"/>
      <c r="I33" s="560"/>
    </row>
    <row r="34" spans="1:9" ht="14" x14ac:dyDescent="0.25">
      <c r="A34" s="422">
        <v>2</v>
      </c>
      <c r="B34" s="554" t="s">
        <v>142</v>
      </c>
      <c r="C34" s="554"/>
      <c r="D34" s="554"/>
      <c r="E34" s="554"/>
      <c r="F34" s="554"/>
      <c r="G34" s="554"/>
      <c r="H34" s="554"/>
      <c r="I34" s="423" t="s">
        <v>16</v>
      </c>
    </row>
    <row r="35" spans="1:9" ht="13" x14ac:dyDescent="0.25">
      <c r="A35" s="415" t="s">
        <v>15</v>
      </c>
      <c r="B35" s="573"/>
      <c r="C35" s="573"/>
      <c r="D35" s="573"/>
      <c r="E35" s="573"/>
      <c r="F35" s="573"/>
      <c r="G35" s="573"/>
      <c r="H35" s="573"/>
      <c r="I35" s="25">
        <v>68.87</v>
      </c>
    </row>
    <row r="36" spans="1:9" ht="13" x14ac:dyDescent="0.25">
      <c r="A36" s="415"/>
      <c r="B36" s="572" t="s">
        <v>140</v>
      </c>
      <c r="C36" s="572"/>
      <c r="D36" s="572"/>
      <c r="E36" s="572"/>
      <c r="F36" s="572"/>
      <c r="G36" s="572"/>
      <c r="H36" s="57">
        <v>2.6</v>
      </c>
      <c r="I36" s="28" t="s">
        <v>49</v>
      </c>
    </row>
    <row r="37" spans="1:9" ht="13" x14ac:dyDescent="0.25">
      <c r="A37" s="415"/>
      <c r="B37" s="576" t="s">
        <v>255</v>
      </c>
      <c r="C37" s="576"/>
      <c r="D37" s="576"/>
      <c r="E37" s="576"/>
      <c r="F37" s="576"/>
      <c r="G37" s="576"/>
      <c r="H37" s="58"/>
      <c r="I37" s="28"/>
    </row>
    <row r="38" spans="1:9" ht="13" x14ac:dyDescent="0.25">
      <c r="A38" s="415" t="s">
        <v>13</v>
      </c>
      <c r="B38" s="573" t="s">
        <v>378</v>
      </c>
      <c r="C38" s="573"/>
      <c r="D38" s="573"/>
      <c r="E38" s="573"/>
      <c r="F38" s="573"/>
      <c r="G38" s="573"/>
      <c r="H38" s="573"/>
      <c r="I38" s="25">
        <v>184.8</v>
      </c>
    </row>
    <row r="39" spans="1:9" ht="13" x14ac:dyDescent="0.25">
      <c r="A39" s="415"/>
      <c r="B39" s="572" t="s">
        <v>256</v>
      </c>
      <c r="C39" s="572"/>
      <c r="D39" s="572"/>
      <c r="E39" s="572"/>
      <c r="F39" s="572"/>
      <c r="G39" s="572"/>
      <c r="H39" s="57">
        <v>231</v>
      </c>
      <c r="I39" s="28" t="s">
        <v>49</v>
      </c>
    </row>
    <row r="40" spans="1:9" ht="13" x14ac:dyDescent="0.25">
      <c r="A40" s="415" t="s">
        <v>12</v>
      </c>
      <c r="B40" s="573" t="s">
        <v>136</v>
      </c>
      <c r="C40" s="573"/>
      <c r="D40" s="573"/>
      <c r="E40" s="573"/>
      <c r="F40" s="573"/>
      <c r="G40" s="573"/>
      <c r="H40" s="573"/>
      <c r="I40" s="25"/>
    </row>
    <row r="41" spans="1:9" ht="13" x14ac:dyDescent="0.25">
      <c r="A41" s="415" t="s">
        <v>35</v>
      </c>
      <c r="B41" s="574" t="s">
        <v>357</v>
      </c>
      <c r="C41" s="574"/>
      <c r="D41" s="574"/>
      <c r="E41" s="574"/>
      <c r="F41" s="574"/>
      <c r="G41" s="574"/>
      <c r="H41" s="574"/>
      <c r="I41" s="20"/>
    </row>
    <row r="42" spans="1:9" ht="13" x14ac:dyDescent="0.25">
      <c r="A42" s="415" t="s">
        <v>32</v>
      </c>
      <c r="B42" s="574" t="s">
        <v>259</v>
      </c>
      <c r="C42" s="574"/>
      <c r="D42" s="574"/>
      <c r="E42" s="574"/>
      <c r="F42" s="574"/>
      <c r="G42" s="574"/>
      <c r="H42" s="574"/>
      <c r="I42" s="25">
        <v>5</v>
      </c>
    </row>
    <row r="43" spans="1:9" ht="13" x14ac:dyDescent="0.25">
      <c r="A43" s="415" t="s">
        <v>81</v>
      </c>
      <c r="B43" s="574" t="s">
        <v>65</v>
      </c>
      <c r="C43" s="574"/>
      <c r="D43" s="574"/>
      <c r="E43" s="574"/>
      <c r="F43" s="574"/>
      <c r="G43" s="574"/>
      <c r="H43" s="574"/>
      <c r="I43" s="20">
        <v>0</v>
      </c>
    </row>
    <row r="44" spans="1:9" ht="13" x14ac:dyDescent="0.25">
      <c r="A44" s="426"/>
      <c r="B44" s="575" t="s">
        <v>133</v>
      </c>
      <c r="C44" s="575"/>
      <c r="D44" s="575"/>
      <c r="E44" s="575"/>
      <c r="F44" s="575"/>
      <c r="G44" s="575"/>
      <c r="H44" s="575"/>
      <c r="I44" s="25">
        <f>SUM(I35:I43)</f>
        <v>258.67</v>
      </c>
    </row>
    <row r="45" spans="1:9" ht="13" x14ac:dyDescent="0.25">
      <c r="A45" s="560"/>
      <c r="B45" s="560"/>
      <c r="C45" s="560"/>
      <c r="D45" s="560"/>
      <c r="E45" s="560"/>
      <c r="F45" s="560"/>
      <c r="G45" s="560"/>
      <c r="H45" s="560"/>
      <c r="I45" s="560"/>
    </row>
    <row r="46" spans="1:9" ht="13" x14ac:dyDescent="0.25">
      <c r="A46" s="580" t="s">
        <v>132</v>
      </c>
      <c r="B46" s="580"/>
      <c r="C46" s="580"/>
      <c r="D46" s="580"/>
      <c r="E46" s="580"/>
      <c r="F46" s="580"/>
      <c r="G46" s="580"/>
      <c r="H46" s="580"/>
      <c r="I46" s="580"/>
    </row>
    <row r="47" spans="1:9" ht="13" x14ac:dyDescent="0.25">
      <c r="A47" s="580"/>
      <c r="B47" s="580"/>
      <c r="C47" s="580"/>
      <c r="D47" s="580"/>
      <c r="E47" s="580"/>
      <c r="F47" s="580"/>
      <c r="G47" s="580"/>
      <c r="H47" s="580"/>
      <c r="I47" s="580"/>
    </row>
    <row r="48" spans="1:9" ht="13" x14ac:dyDescent="0.25">
      <c r="A48" s="580" t="s">
        <v>131</v>
      </c>
      <c r="B48" s="580"/>
      <c r="C48" s="580"/>
      <c r="D48" s="580"/>
      <c r="E48" s="580"/>
      <c r="F48" s="580"/>
      <c r="G48" s="580"/>
      <c r="H48" s="580"/>
      <c r="I48" s="580"/>
    </row>
    <row r="49" spans="1:9" ht="14" x14ac:dyDescent="0.25">
      <c r="A49" s="422">
        <v>3</v>
      </c>
      <c r="B49" s="554" t="s">
        <v>130</v>
      </c>
      <c r="C49" s="554"/>
      <c r="D49" s="554"/>
      <c r="E49" s="554"/>
      <c r="F49" s="554"/>
      <c r="G49" s="554"/>
      <c r="H49" s="554"/>
      <c r="I49" s="422" t="s">
        <v>16</v>
      </c>
    </row>
    <row r="50" spans="1:9" ht="13" x14ac:dyDescent="0.25">
      <c r="A50" s="415" t="s">
        <v>15</v>
      </c>
      <c r="B50" s="553" t="s">
        <v>129</v>
      </c>
      <c r="C50" s="553"/>
      <c r="D50" s="553"/>
      <c r="E50" s="553"/>
      <c r="F50" s="553"/>
      <c r="G50" s="553"/>
      <c r="H50" s="553"/>
      <c r="I50" s="25">
        <v>20</v>
      </c>
    </row>
    <row r="51" spans="1:9" ht="13" x14ac:dyDescent="0.25">
      <c r="A51" s="415" t="s">
        <v>13</v>
      </c>
      <c r="B51" s="553" t="s">
        <v>128</v>
      </c>
      <c r="C51" s="553"/>
      <c r="D51" s="553"/>
      <c r="E51" s="553"/>
      <c r="F51" s="553"/>
      <c r="G51" s="553"/>
      <c r="H51" s="553"/>
      <c r="I51" s="20" t="s">
        <v>126</v>
      </c>
    </row>
    <row r="52" spans="1:9" ht="13" x14ac:dyDescent="0.25">
      <c r="A52" s="415" t="s">
        <v>12</v>
      </c>
      <c r="B52" s="577" t="s">
        <v>127</v>
      </c>
      <c r="C52" s="577"/>
      <c r="D52" s="577"/>
      <c r="E52" s="577"/>
      <c r="F52" s="577"/>
      <c r="G52" s="577"/>
      <c r="H52" s="577"/>
      <c r="I52" s="20" t="s">
        <v>126</v>
      </c>
    </row>
    <row r="53" spans="1:9" ht="13" x14ac:dyDescent="0.25">
      <c r="A53" s="415" t="s">
        <v>35</v>
      </c>
      <c r="B53" s="553" t="s">
        <v>65</v>
      </c>
      <c r="C53" s="553"/>
      <c r="D53" s="553"/>
      <c r="E53" s="553"/>
      <c r="F53" s="553"/>
      <c r="G53" s="553"/>
      <c r="H53" s="553"/>
      <c r="I53" s="20">
        <v>0</v>
      </c>
    </row>
    <row r="54" spans="1:9" ht="13" x14ac:dyDescent="0.25">
      <c r="A54" s="578" t="s">
        <v>125</v>
      </c>
      <c r="B54" s="578"/>
      <c r="C54" s="578"/>
      <c r="D54" s="578"/>
      <c r="E54" s="578"/>
      <c r="F54" s="578"/>
      <c r="G54" s="578"/>
      <c r="H54" s="578"/>
      <c r="I54" s="20">
        <f>SUM(I50:I53)</f>
        <v>20</v>
      </c>
    </row>
    <row r="55" spans="1:9" ht="18" x14ac:dyDescent="0.25">
      <c r="A55" s="579"/>
      <c r="B55" s="579"/>
      <c r="C55" s="579"/>
      <c r="D55" s="579"/>
      <c r="E55" s="579"/>
      <c r="F55" s="579"/>
      <c r="G55" s="579"/>
      <c r="H55" s="579"/>
      <c r="I55" s="579"/>
    </row>
    <row r="56" spans="1:9" x14ac:dyDescent="0.25">
      <c r="A56" s="564" t="s">
        <v>124</v>
      </c>
      <c r="B56" s="564"/>
      <c r="C56" s="564"/>
      <c r="D56" s="564"/>
      <c r="E56" s="564"/>
      <c r="F56" s="564"/>
      <c r="G56" s="564"/>
      <c r="H56" s="564"/>
      <c r="I56" s="564"/>
    </row>
    <row r="57" spans="1:9" ht="18" x14ac:dyDescent="0.25">
      <c r="A57" s="55"/>
      <c r="B57" s="54"/>
      <c r="C57" s="54"/>
      <c r="D57" s="54"/>
      <c r="E57" s="54"/>
      <c r="F57" s="54"/>
      <c r="G57" s="54"/>
      <c r="H57" s="54"/>
      <c r="I57" s="53"/>
    </row>
    <row r="58" spans="1:9" ht="13" x14ac:dyDescent="0.25">
      <c r="A58" s="568" t="s">
        <v>123</v>
      </c>
      <c r="B58" s="568"/>
      <c r="C58" s="568"/>
      <c r="D58" s="568"/>
      <c r="E58" s="568"/>
      <c r="F58" s="568"/>
      <c r="G58" s="568"/>
      <c r="H58" s="568"/>
      <c r="I58" s="568"/>
    </row>
    <row r="59" spans="1:9" ht="14" x14ac:dyDescent="0.25">
      <c r="A59" s="52" t="s">
        <v>76</v>
      </c>
      <c r="B59" s="554" t="s">
        <v>122</v>
      </c>
      <c r="C59" s="554"/>
      <c r="D59" s="554"/>
      <c r="E59" s="554"/>
      <c r="F59" s="554"/>
      <c r="G59" s="554"/>
      <c r="H59" s="423" t="s">
        <v>62</v>
      </c>
      <c r="I59" s="423" t="s">
        <v>16</v>
      </c>
    </row>
    <row r="60" spans="1:9" ht="13" x14ac:dyDescent="0.25">
      <c r="A60" s="50" t="s">
        <v>15</v>
      </c>
      <c r="B60" s="553" t="s">
        <v>121</v>
      </c>
      <c r="C60" s="553"/>
      <c r="D60" s="553"/>
      <c r="E60" s="553"/>
      <c r="F60" s="553"/>
      <c r="G60" s="553"/>
      <c r="H60" s="32">
        <v>0.2</v>
      </c>
      <c r="I60" s="49">
        <f>I32*20%</f>
        <v>158.91800000000001</v>
      </c>
    </row>
    <row r="61" spans="1:9" ht="13" x14ac:dyDescent="0.25">
      <c r="A61" s="50" t="s">
        <v>13</v>
      </c>
      <c r="B61" s="553" t="s">
        <v>120</v>
      </c>
      <c r="C61" s="553"/>
      <c r="D61" s="553"/>
      <c r="E61" s="553"/>
      <c r="F61" s="553"/>
      <c r="G61" s="553"/>
      <c r="H61" s="32">
        <v>1.4999999999999999E-2</v>
      </c>
      <c r="I61" s="49">
        <f>I32*1.5%</f>
        <v>11.918849999999999</v>
      </c>
    </row>
    <row r="62" spans="1:9" ht="13" x14ac:dyDescent="0.25">
      <c r="A62" s="50" t="s">
        <v>12</v>
      </c>
      <c r="B62" s="553" t="s">
        <v>119</v>
      </c>
      <c r="C62" s="553"/>
      <c r="D62" s="553"/>
      <c r="E62" s="553"/>
      <c r="F62" s="553"/>
      <c r="G62" s="553"/>
      <c r="H62" s="32">
        <v>0.01</v>
      </c>
      <c r="I62" s="49">
        <f>I32*1%</f>
        <v>7.9458999999999991</v>
      </c>
    </row>
    <row r="63" spans="1:9" ht="13" x14ac:dyDescent="0.25">
      <c r="A63" s="50" t="s">
        <v>35</v>
      </c>
      <c r="B63" s="553" t="s">
        <v>118</v>
      </c>
      <c r="C63" s="553"/>
      <c r="D63" s="553"/>
      <c r="E63" s="553"/>
      <c r="F63" s="553"/>
      <c r="G63" s="553"/>
      <c r="H63" s="32">
        <v>2E-3</v>
      </c>
      <c r="I63" s="49">
        <f>I32*0.2%</f>
        <v>1.5891799999999998</v>
      </c>
    </row>
    <row r="64" spans="1:9" ht="13" x14ac:dyDescent="0.25">
      <c r="A64" s="50" t="s">
        <v>32</v>
      </c>
      <c r="B64" s="553" t="s">
        <v>117</v>
      </c>
      <c r="C64" s="553"/>
      <c r="D64" s="553"/>
      <c r="E64" s="553"/>
      <c r="F64" s="553"/>
      <c r="G64" s="553"/>
      <c r="H64" s="32">
        <v>2.5000000000000001E-2</v>
      </c>
      <c r="I64" s="49">
        <f>I32*2.5%</f>
        <v>19.864750000000001</v>
      </c>
    </row>
    <row r="65" spans="1:9" ht="13" x14ac:dyDescent="0.25">
      <c r="A65" s="50" t="s">
        <v>81</v>
      </c>
      <c r="B65" s="553" t="s">
        <v>116</v>
      </c>
      <c r="C65" s="553"/>
      <c r="D65" s="553"/>
      <c r="E65" s="553"/>
      <c r="F65" s="553"/>
      <c r="G65" s="553"/>
      <c r="H65" s="32">
        <v>0.08</v>
      </c>
      <c r="I65" s="49">
        <f>I32*8%</f>
        <v>63.567199999999993</v>
      </c>
    </row>
    <row r="66" spans="1:9" ht="13" x14ac:dyDescent="0.25">
      <c r="A66" s="50" t="s">
        <v>79</v>
      </c>
      <c r="B66" s="553" t="s">
        <v>115</v>
      </c>
      <c r="C66" s="553"/>
      <c r="D66" s="553"/>
      <c r="E66" s="553"/>
      <c r="F66" s="553"/>
      <c r="G66" s="553"/>
      <c r="H66" s="32">
        <v>0.03</v>
      </c>
      <c r="I66" s="49">
        <f>I32*3%</f>
        <v>23.837699999999998</v>
      </c>
    </row>
    <row r="67" spans="1:9" ht="13" x14ac:dyDescent="0.25">
      <c r="A67" s="50" t="s">
        <v>114</v>
      </c>
      <c r="B67" s="553" t="s">
        <v>113</v>
      </c>
      <c r="C67" s="553"/>
      <c r="D67" s="553"/>
      <c r="E67" s="553"/>
      <c r="F67" s="553"/>
      <c r="G67" s="553"/>
      <c r="H67" s="32">
        <v>6.0000000000000001E-3</v>
      </c>
      <c r="I67" s="49">
        <f>I32*0.6%</f>
        <v>4.7675399999999994</v>
      </c>
    </row>
    <row r="68" spans="1:9" ht="13" x14ac:dyDescent="0.25">
      <c r="A68" s="578" t="s">
        <v>47</v>
      </c>
      <c r="B68" s="578"/>
      <c r="C68" s="578"/>
      <c r="D68" s="578"/>
      <c r="E68" s="578"/>
      <c r="F68" s="578"/>
      <c r="G68" s="578"/>
      <c r="H68" s="32">
        <f>SUM(H60:H67)</f>
        <v>0.3680000000000001</v>
      </c>
      <c r="I68" s="25">
        <f>SUM(I60:I67)</f>
        <v>292.40911999999997</v>
      </c>
    </row>
    <row r="69" spans="1:9" ht="13" x14ac:dyDescent="0.25">
      <c r="A69" s="425"/>
      <c r="B69" s="47"/>
      <c r="C69" s="47"/>
      <c r="D69" s="47"/>
      <c r="E69" s="47"/>
      <c r="F69" s="47"/>
      <c r="G69" s="47"/>
      <c r="H69" s="46"/>
      <c r="I69" s="45"/>
    </row>
    <row r="70" spans="1:9" ht="13" x14ac:dyDescent="0.25">
      <c r="A70" s="553" t="s">
        <v>112</v>
      </c>
      <c r="B70" s="553"/>
      <c r="C70" s="553"/>
      <c r="D70" s="553"/>
      <c r="E70" s="553"/>
      <c r="F70" s="553"/>
      <c r="G70" s="553"/>
      <c r="H70" s="553"/>
      <c r="I70" s="553"/>
    </row>
    <row r="71" spans="1:9" ht="13" x14ac:dyDescent="0.25">
      <c r="A71" s="560"/>
      <c r="B71" s="560"/>
      <c r="C71" s="560"/>
      <c r="D71" s="560"/>
      <c r="E71" s="560"/>
      <c r="F71" s="560"/>
      <c r="G71" s="560"/>
      <c r="H71" s="560"/>
      <c r="I71" s="560"/>
    </row>
    <row r="72" spans="1:9" ht="14" x14ac:dyDescent="0.25">
      <c r="A72" s="554" t="s">
        <v>111</v>
      </c>
      <c r="B72" s="554"/>
      <c r="C72" s="554"/>
      <c r="D72" s="554"/>
      <c r="E72" s="554"/>
      <c r="F72" s="554"/>
      <c r="G72" s="554"/>
      <c r="H72" s="554"/>
      <c r="I72" s="554"/>
    </row>
    <row r="73" spans="1:9" ht="14" x14ac:dyDescent="0.25">
      <c r="A73" s="422" t="s">
        <v>74</v>
      </c>
      <c r="B73" s="554" t="s">
        <v>110</v>
      </c>
      <c r="C73" s="554"/>
      <c r="D73" s="554"/>
      <c r="E73" s="554"/>
      <c r="F73" s="554"/>
      <c r="G73" s="554"/>
      <c r="H73" s="554"/>
      <c r="I73" s="422" t="s">
        <v>16</v>
      </c>
    </row>
    <row r="74" spans="1:9" ht="13" x14ac:dyDescent="0.25">
      <c r="A74" s="415" t="s">
        <v>15</v>
      </c>
      <c r="B74" s="553" t="s">
        <v>109</v>
      </c>
      <c r="C74" s="553"/>
      <c r="D74" s="553"/>
      <c r="E74" s="553"/>
      <c r="F74" s="553"/>
      <c r="G74" s="553"/>
      <c r="H74" s="553"/>
      <c r="I74" s="25">
        <f>I32*8.33%</f>
        <v>66.189346999999998</v>
      </c>
    </row>
    <row r="75" spans="1:9" ht="13" x14ac:dyDescent="0.25">
      <c r="A75" s="415" t="s">
        <v>13</v>
      </c>
      <c r="B75" s="553" t="s">
        <v>108</v>
      </c>
      <c r="C75" s="553"/>
      <c r="D75" s="553"/>
      <c r="E75" s="553"/>
      <c r="F75" s="553"/>
      <c r="G75" s="553"/>
      <c r="H75" s="553"/>
      <c r="I75" s="44">
        <f>I32*2.78%</f>
        <v>22.089601999999996</v>
      </c>
    </row>
    <row r="76" spans="1:9" ht="13" x14ac:dyDescent="0.25">
      <c r="A76" s="578" t="s">
        <v>80</v>
      </c>
      <c r="B76" s="578"/>
      <c r="C76" s="578"/>
      <c r="D76" s="578"/>
      <c r="E76" s="578"/>
      <c r="F76" s="578"/>
      <c r="G76" s="578"/>
      <c r="H76" s="578"/>
      <c r="I76" s="44">
        <f>SUM(I74:I75)</f>
        <v>88.278948999999997</v>
      </c>
    </row>
    <row r="77" spans="1:9" ht="13" x14ac:dyDescent="0.25">
      <c r="A77" s="415" t="s">
        <v>12</v>
      </c>
      <c r="B77" s="553" t="s">
        <v>107</v>
      </c>
      <c r="C77" s="553"/>
      <c r="D77" s="553"/>
      <c r="E77" s="553"/>
      <c r="F77" s="553"/>
      <c r="G77" s="553"/>
      <c r="H77" s="553"/>
      <c r="I77" s="421">
        <f>ROUND(H68*I76,2)</f>
        <v>32.49</v>
      </c>
    </row>
    <row r="78" spans="1:9" ht="13" x14ac:dyDescent="0.25">
      <c r="A78" s="578" t="s">
        <v>47</v>
      </c>
      <c r="B78" s="578"/>
      <c r="C78" s="578"/>
      <c r="D78" s="578"/>
      <c r="E78" s="578"/>
      <c r="F78" s="578"/>
      <c r="G78" s="578"/>
      <c r="H78" s="578"/>
      <c r="I78" s="44">
        <f>SUM(I76:I77)</f>
        <v>120.76894899999999</v>
      </c>
    </row>
    <row r="79" spans="1:9" ht="13" x14ac:dyDescent="0.25">
      <c r="A79" s="580"/>
      <c r="B79" s="580"/>
      <c r="C79" s="580"/>
      <c r="D79" s="580"/>
      <c r="E79" s="580"/>
      <c r="F79" s="580"/>
      <c r="G79" s="580"/>
      <c r="H79" s="580"/>
      <c r="I79" s="580"/>
    </row>
    <row r="80" spans="1:9" ht="14" x14ac:dyDescent="0.25">
      <c r="A80" s="554" t="s">
        <v>106</v>
      </c>
      <c r="B80" s="554"/>
      <c r="C80" s="554"/>
      <c r="D80" s="554"/>
      <c r="E80" s="554"/>
      <c r="F80" s="554"/>
      <c r="G80" s="554"/>
      <c r="H80" s="554"/>
      <c r="I80" s="554"/>
    </row>
    <row r="81" spans="1:9" ht="14" x14ac:dyDescent="0.25">
      <c r="A81" s="422" t="s">
        <v>72</v>
      </c>
      <c r="B81" s="581" t="s">
        <v>105</v>
      </c>
      <c r="C81" s="581"/>
      <c r="D81" s="581"/>
      <c r="E81" s="581"/>
      <c r="F81" s="581"/>
      <c r="G81" s="581"/>
      <c r="H81" s="581"/>
      <c r="I81" s="422" t="s">
        <v>16</v>
      </c>
    </row>
    <row r="82" spans="1:9" ht="13" x14ac:dyDescent="0.25">
      <c r="A82" s="415" t="s">
        <v>15</v>
      </c>
      <c r="B82" s="553" t="s">
        <v>105</v>
      </c>
      <c r="C82" s="553"/>
      <c r="D82" s="553"/>
      <c r="E82" s="553"/>
      <c r="F82" s="553"/>
      <c r="G82" s="553"/>
      <c r="H82" s="553"/>
      <c r="I82" s="71">
        <f xml:space="preserve"> I32*0.07%</f>
        <v>0.55621300000000007</v>
      </c>
    </row>
    <row r="83" spans="1:9" ht="13" x14ac:dyDescent="0.25">
      <c r="A83" s="415" t="s">
        <v>13</v>
      </c>
      <c r="B83" s="553" t="s">
        <v>103</v>
      </c>
      <c r="C83" s="553"/>
      <c r="D83" s="553"/>
      <c r="E83" s="553"/>
      <c r="F83" s="553"/>
      <c r="G83" s="553"/>
      <c r="H83" s="553"/>
      <c r="I83" s="25">
        <f>ROUND(H68*I82,2)</f>
        <v>0.2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25">
        <f>SUM(I82:I83)</f>
        <v>0.75621300000000002</v>
      </c>
    </row>
    <row r="85" spans="1:9" ht="14" x14ac:dyDescent="0.25">
      <c r="A85" s="581" t="s">
        <v>102</v>
      </c>
      <c r="B85" s="581"/>
      <c r="C85" s="581"/>
      <c r="D85" s="581"/>
      <c r="E85" s="581"/>
      <c r="F85" s="581"/>
      <c r="G85" s="581"/>
      <c r="H85" s="581"/>
      <c r="I85" s="581"/>
    </row>
    <row r="86" spans="1:9" ht="14" x14ac:dyDescent="0.25">
      <c r="A86" s="422" t="s">
        <v>70</v>
      </c>
      <c r="B86" s="581" t="s">
        <v>101</v>
      </c>
      <c r="C86" s="581"/>
      <c r="D86" s="581"/>
      <c r="E86" s="581"/>
      <c r="F86" s="581"/>
      <c r="G86" s="581"/>
      <c r="H86" s="581"/>
      <c r="I86" s="422" t="s">
        <v>16</v>
      </c>
    </row>
    <row r="87" spans="1:9" ht="13" x14ac:dyDescent="0.25">
      <c r="A87" s="415" t="s">
        <v>15</v>
      </c>
      <c r="B87" s="577" t="s">
        <v>100</v>
      </c>
      <c r="C87" s="577"/>
      <c r="D87" s="577"/>
      <c r="E87" s="577"/>
      <c r="F87" s="577"/>
      <c r="G87" s="577"/>
      <c r="H87" s="577"/>
      <c r="I87" s="72">
        <f>I32*0.42%</f>
        <v>3.3372779999999995</v>
      </c>
    </row>
    <row r="88" spans="1:9" ht="13" x14ac:dyDescent="0.25">
      <c r="A88" s="415" t="s">
        <v>13</v>
      </c>
      <c r="B88" s="577" t="s">
        <v>99</v>
      </c>
      <c r="C88" s="577"/>
      <c r="D88" s="577"/>
      <c r="E88" s="577"/>
      <c r="F88" s="577"/>
      <c r="G88" s="577"/>
      <c r="H88" s="577"/>
      <c r="I88" s="25">
        <f>I32*0.03%</f>
        <v>0.23837699999999995</v>
      </c>
    </row>
    <row r="89" spans="1:9" ht="13" x14ac:dyDescent="0.25">
      <c r="A89" s="415" t="s">
        <v>98</v>
      </c>
      <c r="B89" s="577" t="s">
        <v>97</v>
      </c>
      <c r="C89" s="577"/>
      <c r="D89" s="577"/>
      <c r="E89" s="577"/>
      <c r="F89" s="577"/>
      <c r="G89" s="577"/>
      <c r="H89" s="577"/>
      <c r="I89" s="25">
        <f>ROUND((0.08*0.4*0.05)*I32,2)</f>
        <v>1.27</v>
      </c>
    </row>
    <row r="90" spans="1:9" ht="13" x14ac:dyDescent="0.25">
      <c r="A90" s="415" t="s">
        <v>96</v>
      </c>
      <c r="B90" s="553" t="s">
        <v>95</v>
      </c>
      <c r="C90" s="553"/>
      <c r="D90" s="553"/>
      <c r="E90" s="553"/>
      <c r="F90" s="553"/>
      <c r="G90" s="553"/>
      <c r="H90" s="553"/>
      <c r="I90" s="71">
        <f>ROUND((1*0.08*0.1*0.05)*I32,2)</f>
        <v>0.32</v>
      </c>
    </row>
    <row r="91" spans="1:9" ht="13" x14ac:dyDescent="0.25">
      <c r="A91" s="415" t="s">
        <v>35</v>
      </c>
      <c r="B91" s="553" t="s">
        <v>190</v>
      </c>
      <c r="C91" s="553"/>
      <c r="D91" s="553"/>
      <c r="E91" s="553"/>
      <c r="F91" s="553"/>
      <c r="G91" s="553"/>
      <c r="H91" s="553"/>
      <c r="I91" s="25">
        <f xml:space="preserve"> I32*1.94%</f>
        <v>15.415045999999998</v>
      </c>
    </row>
    <row r="92" spans="1:9" ht="13" x14ac:dyDescent="0.25">
      <c r="A92" s="415" t="s">
        <v>32</v>
      </c>
      <c r="B92" s="577" t="s">
        <v>93</v>
      </c>
      <c r="C92" s="577"/>
      <c r="D92" s="577"/>
      <c r="E92" s="577"/>
      <c r="F92" s="577"/>
      <c r="G92" s="577"/>
      <c r="H92" s="577"/>
      <c r="I92" s="25">
        <f>I91*36.8%</f>
        <v>5.6727369279999991</v>
      </c>
    </row>
    <row r="93" spans="1:9" ht="13" x14ac:dyDescent="0.25">
      <c r="A93" s="415" t="s">
        <v>92</v>
      </c>
      <c r="B93" s="577" t="s">
        <v>91</v>
      </c>
      <c r="C93" s="577"/>
      <c r="D93" s="577"/>
      <c r="E93" s="577"/>
      <c r="F93" s="577"/>
      <c r="G93" s="577"/>
      <c r="H93" s="577"/>
      <c r="I93" s="25">
        <f>ROUND(1*0.08*0.4*I32,2)</f>
        <v>25.43</v>
      </c>
    </row>
    <row r="94" spans="1:9" ht="13" x14ac:dyDescent="0.25">
      <c r="A94" s="415" t="s">
        <v>90</v>
      </c>
      <c r="B94" s="553" t="s">
        <v>89</v>
      </c>
      <c r="C94" s="553"/>
      <c r="D94" s="553"/>
      <c r="E94" s="553"/>
      <c r="F94" s="553"/>
      <c r="G94" s="553"/>
      <c r="H94" s="553"/>
      <c r="I94" s="25">
        <f>ROUND(1*0.08*0.1*I32,2)</f>
        <v>6.36</v>
      </c>
    </row>
    <row r="95" spans="1:9" ht="13" x14ac:dyDescent="0.25">
      <c r="A95" s="578" t="s">
        <v>47</v>
      </c>
      <c r="B95" s="578"/>
      <c r="C95" s="578"/>
      <c r="D95" s="578"/>
      <c r="E95" s="578"/>
      <c r="F95" s="578"/>
      <c r="G95" s="578"/>
      <c r="H95" s="578"/>
      <c r="I95" s="25">
        <f>SUM(I87:I94)</f>
        <v>58.043437927999996</v>
      </c>
    </row>
    <row r="96" spans="1:9" ht="14" x14ac:dyDescent="0.25">
      <c r="A96" s="554" t="s">
        <v>88</v>
      </c>
      <c r="B96" s="554"/>
      <c r="C96" s="554"/>
      <c r="D96" s="554"/>
      <c r="E96" s="554"/>
      <c r="F96" s="554"/>
      <c r="G96" s="554"/>
      <c r="H96" s="554"/>
      <c r="I96" s="554"/>
    </row>
    <row r="97" spans="1:9" ht="14" x14ac:dyDescent="0.3">
      <c r="A97" s="41" t="s">
        <v>68</v>
      </c>
      <c r="B97" s="581" t="s">
        <v>87</v>
      </c>
      <c r="C97" s="581"/>
      <c r="D97" s="581"/>
      <c r="E97" s="581"/>
      <c r="F97" s="581"/>
      <c r="G97" s="581"/>
      <c r="H97" s="581"/>
      <c r="I97" s="41" t="s">
        <v>16</v>
      </c>
    </row>
    <row r="98" spans="1:9" ht="13" x14ac:dyDescent="0.3">
      <c r="A98" s="413" t="s">
        <v>15</v>
      </c>
      <c r="B98" s="577" t="s">
        <v>86</v>
      </c>
      <c r="C98" s="577"/>
      <c r="D98" s="577"/>
      <c r="E98" s="577"/>
      <c r="F98" s="577"/>
      <c r="G98" s="577"/>
      <c r="H98" s="577"/>
      <c r="I98" s="25">
        <f>I32*8.33%</f>
        <v>66.189346999999998</v>
      </c>
    </row>
    <row r="99" spans="1:9" ht="13" x14ac:dyDescent="0.3">
      <c r="A99" s="413" t="s">
        <v>13</v>
      </c>
      <c r="B99" s="577" t="s">
        <v>191</v>
      </c>
      <c r="C99" s="577"/>
      <c r="D99" s="577"/>
      <c r="E99" s="577"/>
      <c r="F99" s="577"/>
      <c r="G99" s="577"/>
      <c r="H99" s="577"/>
      <c r="I99" s="40">
        <f>I32*1%</f>
        <v>7.9458999999999991</v>
      </c>
    </row>
    <row r="100" spans="1:9" ht="13" x14ac:dyDescent="0.3">
      <c r="A100" s="413" t="s">
        <v>12</v>
      </c>
      <c r="B100" s="577" t="s">
        <v>180</v>
      </c>
      <c r="C100" s="577"/>
      <c r="D100" s="577"/>
      <c r="E100" s="577"/>
      <c r="F100" s="577"/>
      <c r="G100" s="577"/>
      <c r="H100" s="577"/>
      <c r="I100" s="40">
        <f>I32*0.02%</f>
        <v>0.158918</v>
      </c>
    </row>
    <row r="101" spans="1:9" ht="13" x14ac:dyDescent="0.3">
      <c r="A101" s="413" t="s">
        <v>35</v>
      </c>
      <c r="B101" s="577" t="s">
        <v>192</v>
      </c>
      <c r="C101" s="577"/>
      <c r="D101" s="577"/>
      <c r="E101" s="577"/>
      <c r="F101" s="577"/>
      <c r="G101" s="577"/>
      <c r="H101" s="577"/>
      <c r="I101" s="40">
        <f>I32*0.05%</f>
        <v>0.39729499999999995</v>
      </c>
    </row>
    <row r="102" spans="1:9" ht="13" x14ac:dyDescent="0.3">
      <c r="A102" s="413" t="s">
        <v>32</v>
      </c>
      <c r="B102" s="577" t="s">
        <v>193</v>
      </c>
      <c r="C102" s="577"/>
      <c r="D102" s="577"/>
      <c r="E102" s="577"/>
      <c r="F102" s="577"/>
      <c r="G102" s="577"/>
      <c r="H102" s="577"/>
      <c r="I102" s="37">
        <f>I32*0.28%</f>
        <v>2.2248520000000003</v>
      </c>
    </row>
    <row r="103" spans="1:9" ht="13" x14ac:dyDescent="0.3">
      <c r="A103" s="413" t="s">
        <v>81</v>
      </c>
      <c r="B103" s="577" t="s">
        <v>65</v>
      </c>
      <c r="C103" s="577"/>
      <c r="D103" s="577"/>
      <c r="E103" s="577"/>
      <c r="F103" s="577"/>
      <c r="G103" s="577"/>
      <c r="H103" s="577"/>
      <c r="I103" s="37"/>
    </row>
    <row r="104" spans="1:9" ht="13" x14ac:dyDescent="0.3">
      <c r="A104" s="578" t="s">
        <v>80</v>
      </c>
      <c r="B104" s="578"/>
      <c r="C104" s="578"/>
      <c r="D104" s="578"/>
      <c r="E104" s="578"/>
      <c r="F104" s="578"/>
      <c r="G104" s="578"/>
      <c r="H104" s="578"/>
      <c r="I104" s="37">
        <f>SUM(I98:I103)</f>
        <v>76.916311999999991</v>
      </c>
    </row>
    <row r="105" spans="1:9" ht="13" x14ac:dyDescent="0.3">
      <c r="A105" s="416" t="s">
        <v>79</v>
      </c>
      <c r="B105" s="577" t="s">
        <v>78</v>
      </c>
      <c r="C105" s="577"/>
      <c r="D105" s="577"/>
      <c r="E105" s="577"/>
      <c r="F105" s="577"/>
      <c r="G105" s="577"/>
      <c r="H105" s="577"/>
      <c r="I105" s="37">
        <f>ROUND(H68*I104,2)</f>
        <v>28.31</v>
      </c>
    </row>
    <row r="106" spans="1:9" ht="13" x14ac:dyDescent="0.25">
      <c r="A106" s="578" t="s">
        <v>47</v>
      </c>
      <c r="B106" s="578"/>
      <c r="C106" s="578"/>
      <c r="D106" s="578"/>
      <c r="E106" s="578"/>
      <c r="F106" s="578"/>
      <c r="G106" s="578"/>
      <c r="H106" s="578"/>
      <c r="I106" s="25">
        <f>SUM(I104:I105)</f>
        <v>105.22631199999999</v>
      </c>
    </row>
    <row r="107" spans="1:9" ht="14" x14ac:dyDescent="0.25">
      <c r="A107" s="581" t="s">
        <v>77</v>
      </c>
      <c r="B107" s="581"/>
      <c r="C107" s="581"/>
      <c r="D107" s="581"/>
      <c r="E107" s="581"/>
      <c r="F107" s="581"/>
      <c r="G107" s="581"/>
      <c r="H107" s="581"/>
      <c r="I107" s="581"/>
    </row>
    <row r="108" spans="1:9" ht="14" x14ac:dyDescent="0.25">
      <c r="A108" s="422">
        <v>4</v>
      </c>
      <c r="B108" s="554" t="s">
        <v>34</v>
      </c>
      <c r="C108" s="554"/>
      <c r="D108" s="554"/>
      <c r="E108" s="554"/>
      <c r="F108" s="554"/>
      <c r="G108" s="554"/>
      <c r="H108" s="554"/>
      <c r="I108" s="422" t="s">
        <v>16</v>
      </c>
    </row>
    <row r="109" spans="1:9" ht="13" x14ac:dyDescent="0.25">
      <c r="A109" s="415" t="s">
        <v>76</v>
      </c>
      <c r="B109" s="553" t="s">
        <v>75</v>
      </c>
      <c r="C109" s="553"/>
      <c r="D109" s="553"/>
      <c r="E109" s="553"/>
      <c r="F109" s="553"/>
      <c r="G109" s="553"/>
      <c r="H109" s="553"/>
      <c r="I109" s="25">
        <f>I68</f>
        <v>292.40911999999997</v>
      </c>
    </row>
    <row r="110" spans="1:9" ht="13" x14ac:dyDescent="0.25">
      <c r="A110" s="415" t="s">
        <v>74</v>
      </c>
      <c r="B110" s="553" t="s">
        <v>73</v>
      </c>
      <c r="C110" s="553"/>
      <c r="D110" s="553"/>
      <c r="E110" s="553"/>
      <c r="F110" s="553"/>
      <c r="G110" s="553"/>
      <c r="H110" s="553"/>
      <c r="I110" s="25">
        <f>I78</f>
        <v>120.76894899999999</v>
      </c>
    </row>
    <row r="111" spans="1:9" ht="13" x14ac:dyDescent="0.25">
      <c r="A111" s="415" t="s">
        <v>72</v>
      </c>
      <c r="B111" s="553" t="s">
        <v>71</v>
      </c>
      <c r="C111" s="553"/>
      <c r="D111" s="553"/>
      <c r="E111" s="553"/>
      <c r="F111" s="553"/>
      <c r="G111" s="553"/>
      <c r="H111" s="553"/>
      <c r="I111" s="25">
        <f>I84</f>
        <v>0.75621300000000002</v>
      </c>
    </row>
    <row r="112" spans="1:9" ht="13" x14ac:dyDescent="0.25">
      <c r="A112" s="415" t="s">
        <v>70</v>
      </c>
      <c r="B112" s="553" t="s">
        <v>69</v>
      </c>
      <c r="C112" s="553"/>
      <c r="D112" s="553"/>
      <c r="E112" s="553"/>
      <c r="F112" s="553"/>
      <c r="G112" s="553"/>
      <c r="H112" s="553"/>
      <c r="I112" s="25">
        <f>I95</f>
        <v>58.043437927999996</v>
      </c>
    </row>
    <row r="113" spans="1:9" ht="13" x14ac:dyDescent="0.25">
      <c r="A113" s="415" t="s">
        <v>68</v>
      </c>
      <c r="B113" s="553" t="s">
        <v>67</v>
      </c>
      <c r="C113" s="553"/>
      <c r="D113" s="553"/>
      <c r="E113" s="553"/>
      <c r="F113" s="553"/>
      <c r="G113" s="553"/>
      <c r="H113" s="553"/>
      <c r="I113" s="25">
        <f>I106</f>
        <v>105.22631199999999</v>
      </c>
    </row>
    <row r="114" spans="1:9" ht="13" x14ac:dyDescent="0.25">
      <c r="A114" s="415" t="s">
        <v>66</v>
      </c>
      <c r="B114" s="553" t="s">
        <v>65</v>
      </c>
      <c r="C114" s="553"/>
      <c r="D114" s="553"/>
      <c r="E114" s="553"/>
      <c r="F114" s="553"/>
      <c r="G114" s="553"/>
      <c r="H114" s="553"/>
      <c r="I114" s="25"/>
    </row>
    <row r="115" spans="1:9" ht="13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SUM(I109:I114)</f>
        <v>577.20403192799995</v>
      </c>
    </row>
    <row r="116" spans="1:9" ht="13" x14ac:dyDescent="0.25">
      <c r="A116" s="560" t="s">
        <v>64</v>
      </c>
      <c r="B116" s="560"/>
      <c r="C116" s="560"/>
      <c r="D116" s="560"/>
      <c r="E116" s="560"/>
      <c r="F116" s="560"/>
      <c r="G116" s="560"/>
      <c r="H116" s="560"/>
      <c r="I116" s="560"/>
    </row>
    <row r="117" spans="1:9" ht="14" x14ac:dyDescent="0.25">
      <c r="A117" s="422">
        <v>5</v>
      </c>
      <c r="B117" s="581" t="s">
        <v>63</v>
      </c>
      <c r="C117" s="581"/>
      <c r="D117" s="581"/>
      <c r="E117" s="581"/>
      <c r="F117" s="581"/>
      <c r="G117" s="581"/>
      <c r="H117" s="422" t="s">
        <v>62</v>
      </c>
      <c r="I117" s="34" t="s">
        <v>16</v>
      </c>
    </row>
    <row r="118" spans="1:9" ht="13" x14ac:dyDescent="0.25">
      <c r="A118" s="624" t="s">
        <v>61</v>
      </c>
      <c r="B118" s="624"/>
      <c r="C118" s="624"/>
      <c r="D118" s="624"/>
      <c r="E118" s="624"/>
      <c r="F118" s="624"/>
      <c r="G118" s="624"/>
      <c r="H118" s="33" t="s">
        <v>49</v>
      </c>
      <c r="I118" s="23">
        <f>SUM(I32+I44+I54+I115)</f>
        <v>1650.4640319279999</v>
      </c>
    </row>
    <row r="119" spans="1:9" ht="13" x14ac:dyDescent="0.25">
      <c r="A119" s="415" t="s">
        <v>15</v>
      </c>
      <c r="B119" s="574" t="s">
        <v>60</v>
      </c>
      <c r="C119" s="622"/>
      <c r="D119" s="622"/>
      <c r="E119" s="622"/>
      <c r="F119" s="622"/>
      <c r="G119" s="623"/>
      <c r="H119" s="32">
        <v>2.4E-2</v>
      </c>
      <c r="I119" s="25">
        <f>I118*H119</f>
        <v>39.611136766271997</v>
      </c>
    </row>
    <row r="120" spans="1:9" ht="13" x14ac:dyDescent="0.25">
      <c r="A120" s="624" t="s">
        <v>59</v>
      </c>
      <c r="B120" s="624"/>
      <c r="C120" s="624"/>
      <c r="D120" s="624"/>
      <c r="E120" s="624"/>
      <c r="F120" s="624"/>
      <c r="G120" s="624"/>
      <c r="H120" s="31" t="s">
        <v>49</v>
      </c>
      <c r="I120" s="23">
        <f>SUM(I32+I44+I54+I115+I119)</f>
        <v>1690.075168694272</v>
      </c>
    </row>
    <row r="121" spans="1:9" ht="13" x14ac:dyDescent="0.25">
      <c r="A121" s="415" t="s">
        <v>13</v>
      </c>
      <c r="B121" s="574" t="s">
        <v>58</v>
      </c>
      <c r="C121" s="622"/>
      <c r="D121" s="622"/>
      <c r="E121" s="622"/>
      <c r="F121" s="622"/>
      <c r="G121" s="623"/>
      <c r="H121" s="328">
        <v>1.0749999999999999E-2</v>
      </c>
      <c r="I121" s="25">
        <f>I120*H121</f>
        <v>18.168308063463421</v>
      </c>
    </row>
    <row r="122" spans="1:9" ht="13" x14ac:dyDescent="0.25">
      <c r="A122" s="624" t="s">
        <v>57</v>
      </c>
      <c r="B122" s="624"/>
      <c r="C122" s="624"/>
      <c r="D122" s="624"/>
      <c r="E122" s="624"/>
      <c r="F122" s="624"/>
      <c r="G122" s="624"/>
      <c r="H122" s="31">
        <f>-H1268</f>
        <v>0</v>
      </c>
      <c r="I122" s="23">
        <f>SUM(I32+I44+I54+I115+I119+I121)</f>
        <v>1708.2434767577354</v>
      </c>
    </row>
    <row r="123" spans="1:9" ht="13" x14ac:dyDescent="0.25">
      <c r="A123" s="415" t="s">
        <v>12</v>
      </c>
      <c r="B123" s="577" t="s">
        <v>56</v>
      </c>
      <c r="C123" s="577"/>
      <c r="D123" s="577"/>
      <c r="E123" s="577"/>
      <c r="F123" s="577"/>
      <c r="G123" s="577"/>
      <c r="H123" s="30" t="s">
        <v>49</v>
      </c>
      <c r="I123" s="28"/>
    </row>
    <row r="124" spans="1:9" ht="13" x14ac:dyDescent="0.25">
      <c r="A124" s="415"/>
      <c r="B124" s="577" t="s">
        <v>55</v>
      </c>
      <c r="C124" s="577"/>
      <c r="D124" s="577"/>
      <c r="E124" s="577"/>
      <c r="F124" s="577"/>
      <c r="G124" s="577"/>
      <c r="H124" s="30" t="s">
        <v>49</v>
      </c>
      <c r="I124" s="28" t="s">
        <v>49</v>
      </c>
    </row>
    <row r="125" spans="1:9" ht="13" x14ac:dyDescent="0.25">
      <c r="A125" s="415"/>
      <c r="B125" s="625" t="s">
        <v>263</v>
      </c>
      <c r="C125" s="583"/>
      <c r="D125" s="583"/>
      <c r="E125" s="583"/>
      <c r="F125" s="583"/>
      <c r="G125" s="583"/>
      <c r="H125" s="26">
        <v>0.03</v>
      </c>
      <c r="I125" s="25">
        <f>I148*H125</f>
        <v>56.1</v>
      </c>
    </row>
    <row r="126" spans="1:9" ht="13" x14ac:dyDescent="0.25">
      <c r="A126" s="415"/>
      <c r="B126" s="625" t="s">
        <v>264</v>
      </c>
      <c r="C126" s="583"/>
      <c r="D126" s="583"/>
      <c r="E126" s="583"/>
      <c r="F126" s="583"/>
      <c r="G126" s="583"/>
      <c r="H126" s="26">
        <v>6.4999999999999997E-3</v>
      </c>
      <c r="I126" s="25">
        <f>I148*H126</f>
        <v>12.154999999999999</v>
      </c>
    </row>
    <row r="127" spans="1:9" ht="13" x14ac:dyDescent="0.25">
      <c r="A127" s="415"/>
      <c r="B127" s="582" t="s">
        <v>265</v>
      </c>
      <c r="C127" s="582"/>
      <c r="D127" s="582"/>
      <c r="E127" s="582"/>
      <c r="F127" s="582"/>
      <c r="G127" s="582"/>
      <c r="H127" s="29"/>
      <c r="I127" s="28">
        <f>I148*H127</f>
        <v>0</v>
      </c>
    </row>
    <row r="128" spans="1:9" ht="13" x14ac:dyDescent="0.25">
      <c r="A128" s="415"/>
      <c r="B128" s="584" t="s">
        <v>51</v>
      </c>
      <c r="C128" s="584"/>
      <c r="D128" s="584"/>
      <c r="E128" s="584"/>
      <c r="F128" s="584"/>
      <c r="G128" s="584"/>
      <c r="H128" s="29" t="s">
        <v>49</v>
      </c>
      <c r="I128" s="28" t="s">
        <v>49</v>
      </c>
    </row>
    <row r="129" spans="1:9" ht="13" x14ac:dyDescent="0.25">
      <c r="A129" s="415"/>
      <c r="B129" s="573" t="s">
        <v>50</v>
      </c>
      <c r="C129" s="573"/>
      <c r="D129" s="573"/>
      <c r="E129" s="573"/>
      <c r="F129" s="573"/>
      <c r="G129" s="573"/>
      <c r="H129" s="29" t="s">
        <v>49</v>
      </c>
      <c r="I129" s="28" t="s">
        <v>49</v>
      </c>
    </row>
    <row r="130" spans="1:9" ht="13" x14ac:dyDescent="0.25">
      <c r="A130" s="415"/>
      <c r="B130" s="625" t="s">
        <v>228</v>
      </c>
      <c r="C130" s="583"/>
      <c r="D130" s="583"/>
      <c r="E130" s="583"/>
      <c r="F130" s="583"/>
      <c r="G130" s="583"/>
      <c r="H130" s="26">
        <v>0.05</v>
      </c>
      <c r="I130" s="25">
        <f>I148*H130</f>
        <v>93.5</v>
      </c>
    </row>
    <row r="131" spans="1:9" ht="13" x14ac:dyDescent="0.25">
      <c r="A131" s="578" t="s">
        <v>248</v>
      </c>
      <c r="B131" s="578"/>
      <c r="C131" s="578"/>
      <c r="D131" s="578"/>
      <c r="E131" s="578"/>
      <c r="F131" s="578"/>
      <c r="G131" s="578"/>
      <c r="H131" s="578"/>
      <c r="I131" s="25">
        <f>I133+I119+I121</f>
        <v>219.53444482973543</v>
      </c>
    </row>
    <row r="132" spans="1:9" ht="13" x14ac:dyDescent="0.25">
      <c r="A132" s="578"/>
      <c r="B132" s="578"/>
      <c r="C132" s="578"/>
      <c r="D132" s="578"/>
      <c r="E132" s="578"/>
      <c r="F132" s="578"/>
      <c r="G132" s="578"/>
      <c r="H132" s="578"/>
      <c r="I132" s="578"/>
    </row>
    <row r="133" spans="1:9" ht="13" x14ac:dyDescent="0.25">
      <c r="A133" s="589" t="s">
        <v>46</v>
      </c>
      <c r="B133" s="589"/>
      <c r="C133" s="589"/>
      <c r="D133" s="589"/>
      <c r="E133" s="589"/>
      <c r="F133" s="589"/>
      <c r="G133" s="589"/>
      <c r="H133" s="24">
        <f>SUM(H125:H130)</f>
        <v>8.6499999999999994E-2</v>
      </c>
      <c r="I133" s="23">
        <f>SUM(I125:I130)</f>
        <v>161.755</v>
      </c>
    </row>
    <row r="134" spans="1:9" x14ac:dyDescent="0.25">
      <c r="A134" s="590" t="s">
        <v>45</v>
      </c>
      <c r="B134" s="590"/>
      <c r="C134" s="591" t="s">
        <v>44</v>
      </c>
      <c r="D134" s="591"/>
      <c r="E134" s="591"/>
      <c r="F134" s="591"/>
      <c r="G134" s="591"/>
      <c r="H134" s="591"/>
      <c r="I134" s="591"/>
    </row>
    <row r="135" spans="1:9" x14ac:dyDescent="0.25">
      <c r="A135" s="590"/>
      <c r="B135" s="590"/>
      <c r="C135" s="592" t="s">
        <v>43</v>
      </c>
      <c r="D135" s="592"/>
      <c r="E135" s="592"/>
      <c r="F135" s="592"/>
      <c r="G135" s="592"/>
      <c r="H135" s="592"/>
      <c r="I135" s="592"/>
    </row>
    <row r="136" spans="1:9" x14ac:dyDescent="0.25">
      <c r="A136" s="590"/>
      <c r="B136" s="590"/>
      <c r="C136" s="593" t="s">
        <v>42</v>
      </c>
      <c r="D136" s="593"/>
      <c r="E136" s="593"/>
      <c r="F136" s="593"/>
      <c r="G136" s="593"/>
      <c r="H136" s="593"/>
      <c r="I136" s="593"/>
    </row>
    <row r="137" spans="1:9" x14ac:dyDescent="0.25">
      <c r="A137" s="585"/>
      <c r="B137" s="585"/>
      <c r="C137" s="585"/>
      <c r="D137" s="585"/>
      <c r="E137" s="585"/>
      <c r="F137" s="585"/>
      <c r="G137" s="585"/>
      <c r="H137" s="585"/>
      <c r="I137" s="585"/>
    </row>
    <row r="138" spans="1:9" ht="13" x14ac:dyDescent="0.25">
      <c r="A138" s="553" t="s">
        <v>41</v>
      </c>
      <c r="B138" s="553"/>
      <c r="C138" s="553"/>
      <c r="D138" s="553"/>
      <c r="E138" s="553"/>
      <c r="F138" s="553"/>
      <c r="G138" s="553"/>
      <c r="H138" s="553"/>
      <c r="I138" s="553"/>
    </row>
    <row r="139" spans="1:9" ht="13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15.5" x14ac:dyDescent="0.25">
      <c r="A140" s="586" t="s">
        <v>40</v>
      </c>
      <c r="B140" s="586"/>
      <c r="C140" s="586"/>
      <c r="D140" s="586"/>
      <c r="E140" s="586"/>
      <c r="F140" s="586"/>
      <c r="G140" s="586"/>
      <c r="H140" s="586"/>
      <c r="I140" s="586"/>
    </row>
    <row r="141" spans="1:9" ht="14" x14ac:dyDescent="0.25">
      <c r="A141" s="587" t="s">
        <v>39</v>
      </c>
      <c r="B141" s="587"/>
      <c r="C141" s="587"/>
      <c r="D141" s="587"/>
      <c r="E141" s="587"/>
      <c r="F141" s="587"/>
      <c r="G141" s="587"/>
      <c r="H141" s="587"/>
      <c r="I141" s="414" t="s">
        <v>16</v>
      </c>
    </row>
    <row r="142" spans="1:9" ht="13" x14ac:dyDescent="0.25">
      <c r="A142" s="418" t="s">
        <v>15</v>
      </c>
      <c r="B142" s="588" t="s">
        <v>38</v>
      </c>
      <c r="C142" s="588"/>
      <c r="D142" s="588"/>
      <c r="E142" s="588"/>
      <c r="F142" s="588"/>
      <c r="G142" s="588"/>
      <c r="H142" s="588"/>
      <c r="I142" s="20">
        <f>I32</f>
        <v>794.58999999999992</v>
      </c>
    </row>
    <row r="143" spans="1:9" ht="13" x14ac:dyDescent="0.25">
      <c r="A143" s="418" t="s">
        <v>13</v>
      </c>
      <c r="B143" s="588" t="s">
        <v>37</v>
      </c>
      <c r="C143" s="588"/>
      <c r="D143" s="588"/>
      <c r="E143" s="588"/>
      <c r="F143" s="588"/>
      <c r="G143" s="588"/>
      <c r="H143" s="588"/>
      <c r="I143" s="20">
        <f>I44</f>
        <v>258.67</v>
      </c>
    </row>
    <row r="144" spans="1:9" ht="13" x14ac:dyDescent="0.25">
      <c r="A144" s="418" t="s">
        <v>12</v>
      </c>
      <c r="B144" s="588" t="s">
        <v>36</v>
      </c>
      <c r="C144" s="588"/>
      <c r="D144" s="588"/>
      <c r="E144" s="588"/>
      <c r="F144" s="588"/>
      <c r="G144" s="588"/>
      <c r="H144" s="588"/>
      <c r="I144" s="20">
        <f>I54</f>
        <v>20</v>
      </c>
    </row>
    <row r="145" spans="1:9" ht="13" x14ac:dyDescent="0.25">
      <c r="A145" s="418" t="s">
        <v>35</v>
      </c>
      <c r="B145" s="588" t="s">
        <v>34</v>
      </c>
      <c r="C145" s="588"/>
      <c r="D145" s="588"/>
      <c r="E145" s="588"/>
      <c r="F145" s="588"/>
      <c r="G145" s="588"/>
      <c r="H145" s="588"/>
      <c r="I145" s="20">
        <f>I115</f>
        <v>577.20403192799995</v>
      </c>
    </row>
    <row r="146" spans="1:9" ht="13" x14ac:dyDescent="0.25">
      <c r="A146" s="598" t="s">
        <v>33</v>
      </c>
      <c r="B146" s="598"/>
      <c r="C146" s="598"/>
      <c r="D146" s="598"/>
      <c r="E146" s="598"/>
      <c r="F146" s="598"/>
      <c r="G146" s="598"/>
      <c r="H146" s="598"/>
      <c r="I146" s="20">
        <f>SUM(I142:I145)</f>
        <v>1650.4640319279999</v>
      </c>
    </row>
    <row r="147" spans="1:9" ht="13" x14ac:dyDescent="0.25">
      <c r="A147" s="21" t="s">
        <v>32</v>
      </c>
      <c r="B147" s="588" t="s">
        <v>31</v>
      </c>
      <c r="C147" s="588"/>
      <c r="D147" s="588"/>
      <c r="E147" s="588"/>
      <c r="F147" s="588"/>
      <c r="G147" s="588"/>
      <c r="H147" s="588"/>
      <c r="I147" s="20">
        <f>I131</f>
        <v>219.53444482973543</v>
      </c>
    </row>
    <row r="148" spans="1:9" ht="13" x14ac:dyDescent="0.25">
      <c r="A148" s="598" t="s">
        <v>30</v>
      </c>
      <c r="B148" s="598"/>
      <c r="C148" s="598"/>
      <c r="D148" s="598"/>
      <c r="E148" s="598"/>
      <c r="F148" s="598"/>
      <c r="G148" s="598"/>
      <c r="H148" s="598"/>
      <c r="I148" s="20">
        <v>1870</v>
      </c>
    </row>
    <row r="149" spans="1:9" ht="14.5" x14ac:dyDescent="0.25">
      <c r="A149" s="594" t="s">
        <v>376</v>
      </c>
      <c r="B149" s="594"/>
      <c r="C149" s="594"/>
      <c r="D149" s="594"/>
      <c r="E149" s="594"/>
      <c r="F149" s="594"/>
      <c r="G149" s="594"/>
      <c r="H149" s="594"/>
      <c r="I149" s="594"/>
    </row>
    <row r="150" spans="1:9" ht="15.5" x14ac:dyDescent="0.25">
      <c r="A150" s="586" t="s">
        <v>28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69" x14ac:dyDescent="0.25">
      <c r="A151" s="595" t="s">
        <v>27</v>
      </c>
      <c r="B151" s="595"/>
      <c r="C151" s="580" t="s">
        <v>26</v>
      </c>
      <c r="D151" s="580"/>
      <c r="E151" s="19" t="s">
        <v>25</v>
      </c>
      <c r="F151" s="580" t="s">
        <v>24</v>
      </c>
      <c r="G151" s="580"/>
      <c r="H151" s="414" t="s">
        <v>23</v>
      </c>
      <c r="I151" s="414" t="s">
        <v>22</v>
      </c>
    </row>
    <row r="152" spans="1:9" x14ac:dyDescent="0.25">
      <c r="A152" s="621" t="s">
        <v>185</v>
      </c>
      <c r="B152" s="596"/>
      <c r="C152" s="619">
        <v>1870</v>
      </c>
      <c r="D152" s="597"/>
      <c r="E152" s="18">
        <v>1</v>
      </c>
      <c r="F152" s="619">
        <v>1870</v>
      </c>
      <c r="G152" s="597"/>
      <c r="H152" s="16">
        <v>1</v>
      </c>
      <c r="I152" s="419">
        <v>1870</v>
      </c>
    </row>
    <row r="153" spans="1:9" ht="13" x14ac:dyDescent="0.25">
      <c r="A153" s="603" t="s">
        <v>20</v>
      </c>
      <c r="B153" s="603"/>
      <c r="C153" s="603"/>
      <c r="D153" s="603"/>
      <c r="E153" s="603"/>
      <c r="F153" s="603"/>
      <c r="G153" s="603"/>
      <c r="H153" s="603"/>
      <c r="I153" s="419">
        <v>1870</v>
      </c>
    </row>
    <row r="154" spans="1:9" ht="15.5" x14ac:dyDescent="0.25">
      <c r="A154" s="586" t="s">
        <v>19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15.5" x14ac:dyDescent="0.25">
      <c r="A155" s="586" t="s">
        <v>18</v>
      </c>
      <c r="B155" s="586"/>
      <c r="C155" s="586"/>
      <c r="D155" s="586"/>
      <c r="E155" s="586"/>
      <c r="F155" s="586"/>
      <c r="G155" s="586"/>
      <c r="H155" s="586"/>
      <c r="I155" s="586"/>
    </row>
    <row r="156" spans="1:9" ht="13" x14ac:dyDescent="0.25">
      <c r="A156" s="580" t="s">
        <v>17</v>
      </c>
      <c r="B156" s="580"/>
      <c r="C156" s="580"/>
      <c r="D156" s="580"/>
      <c r="E156" s="580"/>
      <c r="F156" s="580"/>
      <c r="G156" s="580"/>
      <c r="H156" s="580"/>
      <c r="I156" s="414" t="s">
        <v>16</v>
      </c>
    </row>
    <row r="157" spans="1:9" x14ac:dyDescent="0.25">
      <c r="A157" s="417" t="s">
        <v>15</v>
      </c>
      <c r="B157" s="583" t="s">
        <v>14</v>
      </c>
      <c r="C157" s="583"/>
      <c r="D157" s="583"/>
      <c r="E157" s="583"/>
      <c r="F157" s="583"/>
      <c r="G157" s="583"/>
      <c r="H157" s="583"/>
      <c r="I157" s="16">
        <v>12</v>
      </c>
    </row>
    <row r="158" spans="1:9" x14ac:dyDescent="0.25">
      <c r="A158" s="417" t="s">
        <v>13</v>
      </c>
      <c r="B158" s="583" t="s">
        <v>9</v>
      </c>
      <c r="C158" s="583"/>
      <c r="D158" s="583"/>
      <c r="E158" s="583"/>
      <c r="F158" s="583"/>
      <c r="G158" s="583"/>
      <c r="H158" s="583"/>
      <c r="I158" s="419">
        <v>22440</v>
      </c>
    </row>
    <row r="159" spans="1:9" x14ac:dyDescent="0.25">
      <c r="A159" s="417" t="s">
        <v>12</v>
      </c>
      <c r="B159" s="583" t="s">
        <v>11</v>
      </c>
      <c r="C159" s="583"/>
      <c r="D159" s="583"/>
      <c r="E159" s="583"/>
      <c r="F159" s="583"/>
      <c r="G159" s="583"/>
      <c r="H159" s="583"/>
      <c r="I159" s="419"/>
    </row>
    <row r="160" spans="1:9" x14ac:dyDescent="0.25">
      <c r="A160" s="599"/>
      <c r="B160" s="599"/>
      <c r="C160" s="599"/>
      <c r="D160" s="599"/>
      <c r="E160" s="599"/>
      <c r="F160" s="599"/>
      <c r="G160" s="599"/>
      <c r="H160" s="599"/>
      <c r="I160" s="599"/>
    </row>
    <row r="161" spans="1:9" x14ac:dyDescent="0.25">
      <c r="A161" s="596" t="s">
        <v>10</v>
      </c>
      <c r="B161" s="596"/>
      <c r="C161" s="596"/>
      <c r="D161" s="596"/>
      <c r="E161" s="596"/>
      <c r="F161" s="596"/>
      <c r="G161" s="596"/>
      <c r="H161" s="596"/>
      <c r="I161" s="596"/>
    </row>
    <row r="162" spans="1:9" ht="13" x14ac:dyDescent="0.3">
      <c r="A162" s="13"/>
      <c r="B162" s="13"/>
      <c r="C162" s="13"/>
      <c r="D162" s="13"/>
      <c r="E162" s="13"/>
      <c r="F162" s="13"/>
      <c r="G162" s="13"/>
      <c r="H162" s="12"/>
      <c r="I162" s="12"/>
    </row>
    <row r="163" spans="1:9" ht="13" x14ac:dyDescent="0.3">
      <c r="A163" s="600"/>
      <c r="B163" s="600"/>
      <c r="C163" s="600"/>
      <c r="D163" s="600"/>
      <c r="E163" s="600"/>
      <c r="F163" s="600"/>
      <c r="G163" s="600"/>
      <c r="H163" s="600"/>
      <c r="I163" s="600"/>
    </row>
    <row r="164" spans="1:9" ht="18" x14ac:dyDescent="0.25">
      <c r="A164" s="601" t="s">
        <v>9</v>
      </c>
      <c r="B164" s="601"/>
      <c r="C164" s="601"/>
      <c r="D164" s="601"/>
      <c r="E164" s="601"/>
      <c r="F164" s="601"/>
      <c r="G164" s="602">
        <v>1870</v>
      </c>
      <c r="H164" s="602"/>
      <c r="I164" s="602"/>
    </row>
    <row r="165" spans="1:9" ht="18" x14ac:dyDescent="0.4">
      <c r="A165" s="607"/>
      <c r="B165" s="607"/>
      <c r="C165" s="607"/>
      <c r="D165" s="607"/>
      <c r="E165" s="607"/>
      <c r="F165" s="607"/>
      <c r="G165" s="607"/>
      <c r="H165" s="607"/>
      <c r="I165" s="607"/>
    </row>
    <row r="166" spans="1:9" ht="18" x14ac:dyDescent="0.25">
      <c r="A166" s="601" t="s">
        <v>8</v>
      </c>
      <c r="B166" s="601"/>
      <c r="C166" s="601"/>
      <c r="D166" s="601"/>
      <c r="E166" s="601"/>
      <c r="F166" s="601"/>
      <c r="G166" s="608">
        <v>12</v>
      </c>
      <c r="H166" s="608"/>
      <c r="I166" s="608"/>
    </row>
    <row r="167" spans="1:9" ht="18" x14ac:dyDescent="0.25">
      <c r="A167" s="609"/>
      <c r="B167" s="609"/>
      <c r="C167" s="609"/>
      <c r="D167" s="609"/>
      <c r="E167" s="609"/>
      <c r="F167" s="609"/>
      <c r="G167" s="609"/>
      <c r="H167" s="609"/>
      <c r="I167" s="609"/>
    </row>
    <row r="168" spans="1:9" ht="18" x14ac:dyDescent="0.25">
      <c r="A168" s="610" t="s">
        <v>7</v>
      </c>
      <c r="B168" s="610"/>
      <c r="C168" s="610"/>
      <c r="D168" s="610"/>
      <c r="E168" s="610"/>
      <c r="F168" s="610"/>
      <c r="G168" s="611">
        <v>22440</v>
      </c>
      <c r="H168" s="611"/>
      <c r="I168" s="611"/>
    </row>
  </sheetData>
  <mergeCells count="182">
    <mergeCell ref="A165:I165"/>
    <mergeCell ref="A166:F166"/>
    <mergeCell ref="G166:I166"/>
    <mergeCell ref="A167:I167"/>
    <mergeCell ref="A168:F168"/>
    <mergeCell ref="G168:I168"/>
    <mergeCell ref="B159:H159"/>
    <mergeCell ref="A160:I160"/>
    <mergeCell ref="A161:I161"/>
    <mergeCell ref="A163:I163"/>
    <mergeCell ref="A164:F164"/>
    <mergeCell ref="G164:I164"/>
    <mergeCell ref="A153:H153"/>
    <mergeCell ref="A154:I154"/>
    <mergeCell ref="A155:I155"/>
    <mergeCell ref="A156:H156"/>
    <mergeCell ref="B157:H157"/>
    <mergeCell ref="B158:H158"/>
    <mergeCell ref="A150:I150"/>
    <mergeCell ref="A151:B151"/>
    <mergeCell ref="C151:D151"/>
    <mergeCell ref="F151:G151"/>
    <mergeCell ref="A152:B152"/>
    <mergeCell ref="C152:D152"/>
    <mergeCell ref="F152:G152"/>
    <mergeCell ref="B144:H144"/>
    <mergeCell ref="B145:H145"/>
    <mergeCell ref="A146:H146"/>
    <mergeCell ref="B147:H147"/>
    <mergeCell ref="A148:H148"/>
    <mergeCell ref="A149:I149"/>
    <mergeCell ref="A138:I138"/>
    <mergeCell ref="A139:I139"/>
    <mergeCell ref="A140:I140"/>
    <mergeCell ref="A141:H141"/>
    <mergeCell ref="B142:H142"/>
    <mergeCell ref="B143:H143"/>
    <mergeCell ref="A133:G133"/>
    <mergeCell ref="A134:B136"/>
    <mergeCell ref="C134:I134"/>
    <mergeCell ref="C135:I135"/>
    <mergeCell ref="C136:I136"/>
    <mergeCell ref="A137:I137"/>
    <mergeCell ref="B127:G127"/>
    <mergeCell ref="B128:G128"/>
    <mergeCell ref="B129:G129"/>
    <mergeCell ref="B130:G130"/>
    <mergeCell ref="A131:H131"/>
    <mergeCell ref="A132:I132"/>
    <mergeCell ref="B121:G121"/>
    <mergeCell ref="A122:G122"/>
    <mergeCell ref="B123:G123"/>
    <mergeCell ref="B124:G124"/>
    <mergeCell ref="B125:G125"/>
    <mergeCell ref="B126:G126"/>
    <mergeCell ref="A115:H115"/>
    <mergeCell ref="A116:I116"/>
    <mergeCell ref="B117:G117"/>
    <mergeCell ref="A118:G118"/>
    <mergeCell ref="B119:G119"/>
    <mergeCell ref="A120:G120"/>
    <mergeCell ref="B109:H109"/>
    <mergeCell ref="B110:H110"/>
    <mergeCell ref="B111:H111"/>
    <mergeCell ref="B112:H112"/>
    <mergeCell ref="B113:H113"/>
    <mergeCell ref="B114:H114"/>
    <mergeCell ref="B103:H103"/>
    <mergeCell ref="A104:H104"/>
    <mergeCell ref="B105:H105"/>
    <mergeCell ref="A106:H106"/>
    <mergeCell ref="A107:I107"/>
    <mergeCell ref="B108:H108"/>
    <mergeCell ref="B97:H97"/>
    <mergeCell ref="B98:H98"/>
    <mergeCell ref="B99:H99"/>
    <mergeCell ref="B100:H100"/>
    <mergeCell ref="B101:H101"/>
    <mergeCell ref="B102:H102"/>
    <mergeCell ref="B91:H91"/>
    <mergeCell ref="B92:H92"/>
    <mergeCell ref="B93:H93"/>
    <mergeCell ref="B94:H94"/>
    <mergeCell ref="A95:H95"/>
    <mergeCell ref="A96:I96"/>
    <mergeCell ref="A85:I85"/>
    <mergeCell ref="B86:H86"/>
    <mergeCell ref="B87:H87"/>
    <mergeCell ref="B88:H88"/>
    <mergeCell ref="B89:H89"/>
    <mergeCell ref="B90:H90"/>
    <mergeCell ref="A79:I79"/>
    <mergeCell ref="A80:I80"/>
    <mergeCell ref="B81:H81"/>
    <mergeCell ref="B82:H82"/>
    <mergeCell ref="B83:H83"/>
    <mergeCell ref="A84:H84"/>
    <mergeCell ref="B73:H73"/>
    <mergeCell ref="B74:H74"/>
    <mergeCell ref="B75:H75"/>
    <mergeCell ref="A76:H76"/>
    <mergeCell ref="B77:H77"/>
    <mergeCell ref="A78:H78"/>
    <mergeCell ref="B66:G66"/>
    <mergeCell ref="B67:G67"/>
    <mergeCell ref="A68:G68"/>
    <mergeCell ref="A70:I70"/>
    <mergeCell ref="A71:I71"/>
    <mergeCell ref="A72:I72"/>
    <mergeCell ref="B60:G60"/>
    <mergeCell ref="B61:G61"/>
    <mergeCell ref="B62:G62"/>
    <mergeCell ref="B63:G63"/>
    <mergeCell ref="B64:G64"/>
    <mergeCell ref="B65:G65"/>
    <mergeCell ref="B53:H53"/>
    <mergeCell ref="A54:H54"/>
    <mergeCell ref="A55:I55"/>
    <mergeCell ref="A56:I56"/>
    <mergeCell ref="A58:I58"/>
    <mergeCell ref="B59:G59"/>
    <mergeCell ref="A47:I47"/>
    <mergeCell ref="A48:I48"/>
    <mergeCell ref="B49:H49"/>
    <mergeCell ref="B50:H50"/>
    <mergeCell ref="B51:H51"/>
    <mergeCell ref="B52:H52"/>
    <mergeCell ref="B41:H41"/>
    <mergeCell ref="B42:H42"/>
    <mergeCell ref="B43:H43"/>
    <mergeCell ref="B44:H44"/>
    <mergeCell ref="A45:I45"/>
    <mergeCell ref="A46:I46"/>
    <mergeCell ref="B35:H35"/>
    <mergeCell ref="B36:G36"/>
    <mergeCell ref="B37:G37"/>
    <mergeCell ref="B38:H38"/>
    <mergeCell ref="B39:G39"/>
    <mergeCell ref="B40:H40"/>
    <mergeCell ref="B29:H29"/>
    <mergeCell ref="B30:H30"/>
    <mergeCell ref="B31:H31"/>
    <mergeCell ref="A32:H32"/>
    <mergeCell ref="A33:I33"/>
    <mergeCell ref="B34:H34"/>
    <mergeCell ref="B23:G23"/>
    <mergeCell ref="B24:H24"/>
    <mergeCell ref="B25:G25"/>
    <mergeCell ref="B26:G26"/>
    <mergeCell ref="B27:H27"/>
    <mergeCell ref="B28:H28"/>
    <mergeCell ref="B18:G18"/>
    <mergeCell ref="H18:I18"/>
    <mergeCell ref="A19:I19"/>
    <mergeCell ref="A20:I20"/>
    <mergeCell ref="A21:I21"/>
    <mergeCell ref="A22:I22"/>
    <mergeCell ref="A14:I14"/>
    <mergeCell ref="B15:G15"/>
    <mergeCell ref="H15:I15"/>
    <mergeCell ref="B16:G16"/>
    <mergeCell ref="H16:I16"/>
    <mergeCell ref="B17:G17"/>
    <mergeCell ref="H17:I17"/>
    <mergeCell ref="B10:G10"/>
    <mergeCell ref="H10:I10"/>
    <mergeCell ref="B11:G11"/>
    <mergeCell ref="H11:I11"/>
    <mergeCell ref="A12:I12"/>
    <mergeCell ref="A13:I13"/>
    <mergeCell ref="A5:I5"/>
    <mergeCell ref="A7:I7"/>
    <mergeCell ref="B8:G8"/>
    <mergeCell ref="H8:I8"/>
    <mergeCell ref="B9:G9"/>
    <mergeCell ref="H9:I9"/>
    <mergeCell ref="A1:I1"/>
    <mergeCell ref="A2:I2"/>
    <mergeCell ref="A3:E3"/>
    <mergeCell ref="F3:I3"/>
    <mergeCell ref="A4:E4"/>
    <mergeCell ref="F4:I4"/>
  </mergeCells>
  <pageMargins left="0.511811024" right="0.511811024" top="0.78740157499999996" bottom="0.78740157499999996" header="0.31496062000000002" footer="0.3149606200000000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I168"/>
  <sheetViews>
    <sheetView topLeftCell="A4" workbookViewId="0">
      <selection activeCell="L122" sqref="L122"/>
    </sheetView>
  </sheetViews>
  <sheetFormatPr defaultRowHeight="12.5" x14ac:dyDescent="0.25"/>
  <cols>
    <col min="9" max="9" width="27" customWidth="1"/>
  </cols>
  <sheetData>
    <row r="1" spans="1:9" ht="23" x14ac:dyDescent="0.25">
      <c r="A1" s="557" t="s">
        <v>178</v>
      </c>
      <c r="B1" s="557"/>
      <c r="C1" s="557"/>
      <c r="D1" s="557"/>
      <c r="E1" s="557"/>
      <c r="F1" s="557"/>
      <c r="G1" s="557"/>
      <c r="H1" s="557"/>
      <c r="I1" s="557"/>
    </row>
    <row r="2" spans="1:9" ht="23" x14ac:dyDescent="0.25">
      <c r="A2" s="558"/>
      <c r="B2" s="558"/>
      <c r="C2" s="558"/>
      <c r="D2" s="558"/>
      <c r="E2" s="558"/>
      <c r="F2" s="558"/>
      <c r="G2" s="558"/>
      <c r="H2" s="558"/>
      <c r="I2" s="558"/>
    </row>
    <row r="3" spans="1:9" ht="13" x14ac:dyDescent="0.25">
      <c r="A3" s="553" t="s">
        <v>182</v>
      </c>
      <c r="B3" s="553"/>
      <c r="C3" s="553"/>
      <c r="D3" s="553"/>
      <c r="E3" s="553"/>
      <c r="F3" s="556"/>
      <c r="G3" s="556"/>
      <c r="H3" s="556"/>
      <c r="I3" s="556"/>
    </row>
    <row r="4" spans="1:9" ht="13" x14ac:dyDescent="0.25">
      <c r="A4" s="553" t="s">
        <v>175</v>
      </c>
      <c r="B4" s="553"/>
      <c r="C4" s="553"/>
      <c r="D4" s="553"/>
      <c r="E4" s="553"/>
      <c r="F4" s="626"/>
      <c r="G4" s="556"/>
      <c r="H4" s="556"/>
      <c r="I4" s="556"/>
    </row>
    <row r="5" spans="1:9" ht="13" x14ac:dyDescent="0.25">
      <c r="A5" s="553" t="s">
        <v>181</v>
      </c>
      <c r="B5" s="553"/>
      <c r="C5" s="553"/>
      <c r="D5" s="553"/>
      <c r="E5" s="553"/>
      <c r="F5" s="553"/>
      <c r="G5" s="553"/>
      <c r="H5" s="553"/>
      <c r="I5" s="553"/>
    </row>
    <row r="6" spans="1:9" ht="13" x14ac:dyDescent="0.25">
      <c r="A6" s="420"/>
      <c r="B6" s="424"/>
      <c r="C6" s="424"/>
      <c r="D6" s="424"/>
      <c r="E6" s="424"/>
      <c r="F6" s="424"/>
      <c r="G6" s="424"/>
      <c r="H6" s="424"/>
      <c r="I6" s="424"/>
    </row>
    <row r="7" spans="1:9" ht="14" x14ac:dyDescent="0.25">
      <c r="A7" s="554" t="s">
        <v>172</v>
      </c>
      <c r="B7" s="554"/>
      <c r="C7" s="554"/>
      <c r="D7" s="554"/>
      <c r="E7" s="554"/>
      <c r="F7" s="554"/>
      <c r="G7" s="554"/>
      <c r="H7" s="554"/>
      <c r="I7" s="554"/>
    </row>
    <row r="8" spans="1:9" ht="13" x14ac:dyDescent="0.25">
      <c r="A8" s="414" t="s">
        <v>15</v>
      </c>
      <c r="B8" s="553" t="s">
        <v>171</v>
      </c>
      <c r="C8" s="553"/>
      <c r="D8" s="553"/>
      <c r="E8" s="553"/>
      <c r="F8" s="553"/>
      <c r="G8" s="553"/>
      <c r="H8" s="555">
        <v>41086</v>
      </c>
      <c r="I8" s="555"/>
    </row>
    <row r="9" spans="1:9" ht="13" x14ac:dyDescent="0.25">
      <c r="A9" s="414" t="s">
        <v>13</v>
      </c>
      <c r="B9" s="553" t="s">
        <v>169</v>
      </c>
      <c r="C9" s="553"/>
      <c r="D9" s="553"/>
      <c r="E9" s="553"/>
      <c r="F9" s="553"/>
      <c r="G9" s="553"/>
      <c r="H9" s="556" t="s">
        <v>386</v>
      </c>
      <c r="I9" s="556"/>
    </row>
    <row r="10" spans="1:9" ht="13" x14ac:dyDescent="0.25">
      <c r="A10" s="414" t="s">
        <v>12</v>
      </c>
      <c r="B10" s="553" t="s">
        <v>167</v>
      </c>
      <c r="C10" s="553"/>
      <c r="D10" s="553"/>
      <c r="E10" s="553"/>
      <c r="F10" s="553"/>
      <c r="G10" s="553"/>
      <c r="H10" s="556" t="s">
        <v>247</v>
      </c>
      <c r="I10" s="556"/>
    </row>
    <row r="11" spans="1:9" ht="13" x14ac:dyDescent="0.25">
      <c r="A11" s="414" t="s">
        <v>35</v>
      </c>
      <c r="B11" s="553" t="s">
        <v>165</v>
      </c>
      <c r="C11" s="553"/>
      <c r="D11" s="553"/>
      <c r="E11" s="553"/>
      <c r="F11" s="553"/>
      <c r="G11" s="553"/>
      <c r="H11" s="556">
        <v>12</v>
      </c>
      <c r="I11" s="556"/>
    </row>
    <row r="12" spans="1:9" ht="13" x14ac:dyDescent="0.25">
      <c r="A12" s="560"/>
      <c r="B12" s="560"/>
      <c r="C12" s="560"/>
      <c r="D12" s="560"/>
      <c r="E12" s="560"/>
      <c r="F12" s="560"/>
      <c r="G12" s="560"/>
      <c r="H12" s="560"/>
      <c r="I12" s="560"/>
    </row>
    <row r="13" spans="1:9" ht="14" x14ac:dyDescent="0.25">
      <c r="A13" s="554" t="s">
        <v>164</v>
      </c>
      <c r="B13" s="554"/>
      <c r="C13" s="554"/>
      <c r="D13" s="554"/>
      <c r="E13" s="554"/>
      <c r="F13" s="554"/>
      <c r="G13" s="554"/>
      <c r="H13" s="554"/>
      <c r="I13" s="554"/>
    </row>
    <row r="14" spans="1:9" ht="14" x14ac:dyDescent="0.25">
      <c r="A14" s="554" t="s">
        <v>163</v>
      </c>
      <c r="B14" s="554"/>
      <c r="C14" s="554"/>
      <c r="D14" s="554"/>
      <c r="E14" s="554"/>
      <c r="F14" s="554"/>
      <c r="G14" s="554"/>
      <c r="H14" s="554"/>
      <c r="I14" s="554"/>
    </row>
    <row r="15" spans="1:9" ht="13" x14ac:dyDescent="0.25">
      <c r="A15" s="414">
        <v>1</v>
      </c>
      <c r="B15" s="553" t="s">
        <v>162</v>
      </c>
      <c r="C15" s="553"/>
      <c r="D15" s="553"/>
      <c r="E15" s="553"/>
      <c r="F15" s="553"/>
      <c r="G15" s="553"/>
      <c r="H15" s="565" t="s">
        <v>185</v>
      </c>
      <c r="I15" s="565"/>
    </row>
    <row r="16" spans="1:9" ht="13" x14ac:dyDescent="0.25">
      <c r="A16" s="414">
        <v>2</v>
      </c>
      <c r="B16" s="553" t="s">
        <v>161</v>
      </c>
      <c r="C16" s="553"/>
      <c r="D16" s="553"/>
      <c r="E16" s="553"/>
      <c r="F16" s="553"/>
      <c r="G16" s="553"/>
      <c r="H16" s="565">
        <v>758.79</v>
      </c>
      <c r="I16" s="565"/>
    </row>
    <row r="17" spans="1:9" ht="14" x14ac:dyDescent="0.25">
      <c r="A17" s="414">
        <v>3</v>
      </c>
      <c r="B17" s="553" t="s">
        <v>160</v>
      </c>
      <c r="C17" s="553"/>
      <c r="D17" s="553"/>
      <c r="E17" s="553"/>
      <c r="F17" s="553"/>
      <c r="G17" s="553"/>
      <c r="H17" s="561" t="s">
        <v>185</v>
      </c>
      <c r="I17" s="561"/>
    </row>
    <row r="18" spans="1:9" ht="13" x14ac:dyDescent="0.25">
      <c r="A18" s="414">
        <v>4</v>
      </c>
      <c r="B18" s="553" t="s">
        <v>159</v>
      </c>
      <c r="C18" s="553"/>
      <c r="D18" s="553"/>
      <c r="E18" s="553"/>
      <c r="F18" s="553"/>
      <c r="G18" s="553"/>
      <c r="H18" s="562" t="s">
        <v>247</v>
      </c>
      <c r="I18" s="562"/>
    </row>
    <row r="19" spans="1:9" x14ac:dyDescent="0.25">
      <c r="A19" s="563"/>
      <c r="B19" s="563"/>
      <c r="C19" s="563"/>
      <c r="D19" s="563"/>
      <c r="E19" s="563"/>
      <c r="F19" s="563"/>
      <c r="G19" s="563"/>
      <c r="H19" s="563"/>
      <c r="I19" s="563"/>
    </row>
    <row r="20" spans="1:9" x14ac:dyDescent="0.25">
      <c r="A20" s="564" t="s">
        <v>157</v>
      </c>
      <c r="B20" s="564"/>
      <c r="C20" s="564"/>
      <c r="D20" s="564"/>
      <c r="E20" s="564"/>
      <c r="F20" s="564"/>
      <c r="G20" s="564"/>
      <c r="H20" s="564"/>
      <c r="I20" s="564"/>
    </row>
    <row r="21" spans="1:9" ht="13" x14ac:dyDescent="0.3">
      <c r="A21" s="567"/>
      <c r="B21" s="567"/>
      <c r="C21" s="567"/>
      <c r="D21" s="567"/>
      <c r="E21" s="567"/>
      <c r="F21" s="567"/>
      <c r="G21" s="567"/>
      <c r="H21" s="567"/>
      <c r="I21" s="567"/>
    </row>
    <row r="22" spans="1:9" ht="13" x14ac:dyDescent="0.25">
      <c r="A22" s="568" t="s">
        <v>156</v>
      </c>
      <c r="B22" s="568"/>
      <c r="C22" s="568"/>
      <c r="D22" s="568"/>
      <c r="E22" s="568"/>
      <c r="F22" s="568"/>
      <c r="G22" s="568"/>
      <c r="H22" s="568"/>
      <c r="I22" s="568"/>
    </row>
    <row r="23" spans="1:9" ht="14" x14ac:dyDescent="0.25">
      <c r="A23" s="63">
        <v>1</v>
      </c>
      <c r="B23" s="569" t="s">
        <v>155</v>
      </c>
      <c r="C23" s="569"/>
      <c r="D23" s="569"/>
      <c r="E23" s="569"/>
      <c r="F23" s="569"/>
      <c r="G23" s="569"/>
      <c r="H23" s="64" t="s">
        <v>62</v>
      </c>
      <c r="I23" s="63" t="s">
        <v>154</v>
      </c>
    </row>
    <row r="24" spans="1:9" ht="13" x14ac:dyDescent="0.25">
      <c r="A24" s="414" t="s">
        <v>15</v>
      </c>
      <c r="B24" s="553" t="s">
        <v>186</v>
      </c>
      <c r="C24" s="553"/>
      <c r="D24" s="553"/>
      <c r="E24" s="553"/>
      <c r="F24" s="553"/>
      <c r="G24" s="553"/>
      <c r="H24" s="553"/>
      <c r="I24" s="60">
        <v>758.79</v>
      </c>
    </row>
    <row r="25" spans="1:9" ht="13" x14ac:dyDescent="0.25">
      <c r="A25" s="414" t="s">
        <v>13</v>
      </c>
      <c r="B25" s="570" t="s">
        <v>232</v>
      </c>
      <c r="C25" s="570"/>
      <c r="D25" s="570"/>
      <c r="E25" s="570"/>
      <c r="F25" s="570"/>
      <c r="G25" s="570"/>
      <c r="H25" s="30"/>
      <c r="I25" s="60"/>
    </row>
    <row r="26" spans="1:9" ht="13" x14ac:dyDescent="0.25">
      <c r="A26" s="414" t="s">
        <v>12</v>
      </c>
      <c r="B26" s="571" t="s">
        <v>202</v>
      </c>
      <c r="C26" s="571"/>
      <c r="D26" s="571"/>
      <c r="E26" s="571"/>
      <c r="F26" s="571"/>
      <c r="G26" s="571"/>
      <c r="H26" s="61">
        <v>0.05</v>
      </c>
      <c r="I26" s="60">
        <v>35.799999999999997</v>
      </c>
    </row>
    <row r="27" spans="1:9" ht="13" x14ac:dyDescent="0.25">
      <c r="A27" s="414" t="s">
        <v>35</v>
      </c>
      <c r="B27" s="553" t="s">
        <v>150</v>
      </c>
      <c r="C27" s="553"/>
      <c r="D27" s="553"/>
      <c r="E27" s="553"/>
      <c r="F27" s="553"/>
      <c r="G27" s="553"/>
      <c r="H27" s="553"/>
      <c r="I27" s="60"/>
    </row>
    <row r="28" spans="1:9" ht="13" x14ac:dyDescent="0.25">
      <c r="A28" s="414" t="s">
        <v>32</v>
      </c>
      <c r="B28" s="553" t="s">
        <v>149</v>
      </c>
      <c r="C28" s="553"/>
      <c r="D28" s="553"/>
      <c r="E28" s="553"/>
      <c r="F28" s="553"/>
      <c r="G28" s="553"/>
      <c r="H28" s="553"/>
      <c r="I28" s="60"/>
    </row>
    <row r="29" spans="1:9" ht="13" x14ac:dyDescent="0.25">
      <c r="A29" s="414" t="s">
        <v>81</v>
      </c>
      <c r="B29" s="553" t="s">
        <v>148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414" t="s">
        <v>79</v>
      </c>
      <c r="B30" s="553" t="s">
        <v>147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414" t="s">
        <v>114</v>
      </c>
      <c r="B31" s="553" t="s">
        <v>375</v>
      </c>
      <c r="C31" s="553"/>
      <c r="D31" s="553"/>
      <c r="E31" s="553"/>
      <c r="F31" s="553"/>
      <c r="G31" s="553"/>
      <c r="H31" s="553"/>
      <c r="I31" s="60"/>
    </row>
    <row r="32" spans="1:9" ht="14" x14ac:dyDescent="0.25">
      <c r="A32" s="566" t="s">
        <v>144</v>
      </c>
      <c r="B32" s="566"/>
      <c r="C32" s="566"/>
      <c r="D32" s="566"/>
      <c r="E32" s="566"/>
      <c r="F32" s="566"/>
      <c r="G32" s="566"/>
      <c r="H32" s="566"/>
      <c r="I32" s="59">
        <f>SUM(I24:I31)</f>
        <v>794.58999999999992</v>
      </c>
    </row>
    <row r="33" spans="1:9" ht="13" x14ac:dyDescent="0.25">
      <c r="A33" s="560" t="s">
        <v>143</v>
      </c>
      <c r="B33" s="560"/>
      <c r="C33" s="560"/>
      <c r="D33" s="560"/>
      <c r="E33" s="560"/>
      <c r="F33" s="560"/>
      <c r="G33" s="560"/>
      <c r="H33" s="560"/>
      <c r="I33" s="560"/>
    </row>
    <row r="34" spans="1:9" ht="14" x14ac:dyDescent="0.25">
      <c r="A34" s="422">
        <v>2</v>
      </c>
      <c r="B34" s="554" t="s">
        <v>142</v>
      </c>
      <c r="C34" s="554"/>
      <c r="D34" s="554"/>
      <c r="E34" s="554"/>
      <c r="F34" s="554"/>
      <c r="G34" s="554"/>
      <c r="H34" s="554"/>
      <c r="I34" s="423" t="s">
        <v>16</v>
      </c>
    </row>
    <row r="35" spans="1:9" ht="13" x14ac:dyDescent="0.25">
      <c r="A35" s="415" t="s">
        <v>15</v>
      </c>
      <c r="B35" s="573"/>
      <c r="C35" s="573"/>
      <c r="D35" s="573"/>
      <c r="E35" s="573"/>
      <c r="F35" s="573"/>
      <c r="G35" s="573"/>
      <c r="H35" s="573"/>
      <c r="I35" s="25">
        <v>77.67</v>
      </c>
    </row>
    <row r="36" spans="1:9" ht="13" x14ac:dyDescent="0.25">
      <c r="A36" s="415"/>
      <c r="B36" s="572" t="s">
        <v>140</v>
      </c>
      <c r="C36" s="572"/>
      <c r="D36" s="572"/>
      <c r="E36" s="572"/>
      <c r="F36" s="572"/>
      <c r="G36" s="572"/>
      <c r="H36" s="57">
        <v>2.8</v>
      </c>
      <c r="I36" s="28" t="s">
        <v>49</v>
      </c>
    </row>
    <row r="37" spans="1:9" ht="13" x14ac:dyDescent="0.25">
      <c r="A37" s="415"/>
      <c r="B37" s="576" t="s">
        <v>255</v>
      </c>
      <c r="C37" s="576"/>
      <c r="D37" s="576"/>
      <c r="E37" s="576"/>
      <c r="F37" s="576"/>
      <c r="G37" s="576"/>
      <c r="H37" s="58"/>
      <c r="I37" s="28"/>
    </row>
    <row r="38" spans="1:9" ht="13" x14ac:dyDescent="0.25">
      <c r="A38" s="415" t="s">
        <v>13</v>
      </c>
      <c r="B38" s="573" t="s">
        <v>378</v>
      </c>
      <c r="C38" s="573"/>
      <c r="D38" s="573"/>
      <c r="E38" s="573"/>
      <c r="F38" s="573"/>
      <c r="G38" s="573"/>
      <c r="H38" s="573"/>
      <c r="I38" s="25">
        <v>184.8</v>
      </c>
    </row>
    <row r="39" spans="1:9" ht="13" x14ac:dyDescent="0.25">
      <c r="A39" s="415"/>
      <c r="B39" s="572" t="s">
        <v>256</v>
      </c>
      <c r="C39" s="572"/>
      <c r="D39" s="572"/>
      <c r="E39" s="572"/>
      <c r="F39" s="572"/>
      <c r="G39" s="572"/>
      <c r="H39" s="57">
        <v>231</v>
      </c>
      <c r="I39" s="28" t="s">
        <v>49</v>
      </c>
    </row>
    <row r="40" spans="1:9" ht="13" x14ac:dyDescent="0.25">
      <c r="A40" s="415" t="s">
        <v>12</v>
      </c>
      <c r="B40" s="573" t="s">
        <v>136</v>
      </c>
      <c r="C40" s="573"/>
      <c r="D40" s="573"/>
      <c r="E40" s="573"/>
      <c r="F40" s="573"/>
      <c r="G40" s="573"/>
      <c r="H40" s="573"/>
      <c r="I40" s="25"/>
    </row>
    <row r="41" spans="1:9" ht="13" x14ac:dyDescent="0.25">
      <c r="A41" s="415" t="s">
        <v>35</v>
      </c>
      <c r="B41" s="574" t="s">
        <v>357</v>
      </c>
      <c r="C41" s="574"/>
      <c r="D41" s="574"/>
      <c r="E41" s="574"/>
      <c r="F41" s="574"/>
      <c r="G41" s="574"/>
      <c r="H41" s="574"/>
      <c r="I41" s="20"/>
    </row>
    <row r="42" spans="1:9" ht="13" x14ac:dyDescent="0.25">
      <c r="A42" s="415" t="s">
        <v>32</v>
      </c>
      <c r="B42" s="574" t="s">
        <v>259</v>
      </c>
      <c r="C42" s="574"/>
      <c r="D42" s="574"/>
      <c r="E42" s="574"/>
      <c r="F42" s="574"/>
      <c r="G42" s="574"/>
      <c r="H42" s="574"/>
      <c r="I42" s="25">
        <v>5</v>
      </c>
    </row>
    <row r="43" spans="1:9" ht="13" x14ac:dyDescent="0.25">
      <c r="A43" s="415" t="s">
        <v>81</v>
      </c>
      <c r="B43" s="574" t="s">
        <v>65</v>
      </c>
      <c r="C43" s="574"/>
      <c r="D43" s="574"/>
      <c r="E43" s="574"/>
      <c r="F43" s="574"/>
      <c r="G43" s="574"/>
      <c r="H43" s="574"/>
      <c r="I43" s="20">
        <v>0</v>
      </c>
    </row>
    <row r="44" spans="1:9" ht="13" x14ac:dyDescent="0.25">
      <c r="A44" s="426"/>
      <c r="B44" s="575" t="s">
        <v>133</v>
      </c>
      <c r="C44" s="575"/>
      <c r="D44" s="575"/>
      <c r="E44" s="575"/>
      <c r="F44" s="575"/>
      <c r="G44" s="575"/>
      <c r="H44" s="575"/>
      <c r="I44" s="25">
        <f>SUM(I35:I43)</f>
        <v>267.47000000000003</v>
      </c>
    </row>
    <row r="45" spans="1:9" ht="13" x14ac:dyDescent="0.25">
      <c r="A45" s="560"/>
      <c r="B45" s="560"/>
      <c r="C45" s="560"/>
      <c r="D45" s="560"/>
      <c r="E45" s="560"/>
      <c r="F45" s="560"/>
      <c r="G45" s="560"/>
      <c r="H45" s="560"/>
      <c r="I45" s="560"/>
    </row>
    <row r="46" spans="1:9" ht="13" x14ac:dyDescent="0.25">
      <c r="A46" s="580" t="s">
        <v>132</v>
      </c>
      <c r="B46" s="580"/>
      <c r="C46" s="580"/>
      <c r="D46" s="580"/>
      <c r="E46" s="580"/>
      <c r="F46" s="580"/>
      <c r="G46" s="580"/>
      <c r="H46" s="580"/>
      <c r="I46" s="580"/>
    </row>
    <row r="47" spans="1:9" ht="13" x14ac:dyDescent="0.25">
      <c r="A47" s="580"/>
      <c r="B47" s="580"/>
      <c r="C47" s="580"/>
      <c r="D47" s="580"/>
      <c r="E47" s="580"/>
      <c r="F47" s="580"/>
      <c r="G47" s="580"/>
      <c r="H47" s="580"/>
      <c r="I47" s="580"/>
    </row>
    <row r="48" spans="1:9" ht="13" x14ac:dyDescent="0.25">
      <c r="A48" s="580" t="s">
        <v>131</v>
      </c>
      <c r="B48" s="580"/>
      <c r="C48" s="580"/>
      <c r="D48" s="580"/>
      <c r="E48" s="580"/>
      <c r="F48" s="580"/>
      <c r="G48" s="580"/>
      <c r="H48" s="580"/>
      <c r="I48" s="580"/>
    </row>
    <row r="49" spans="1:9" ht="14" x14ac:dyDescent="0.25">
      <c r="A49" s="422">
        <v>3</v>
      </c>
      <c r="B49" s="554" t="s">
        <v>130</v>
      </c>
      <c r="C49" s="554"/>
      <c r="D49" s="554"/>
      <c r="E49" s="554"/>
      <c r="F49" s="554"/>
      <c r="G49" s="554"/>
      <c r="H49" s="554"/>
      <c r="I49" s="422" t="s">
        <v>16</v>
      </c>
    </row>
    <row r="50" spans="1:9" ht="13" x14ac:dyDescent="0.25">
      <c r="A50" s="415" t="s">
        <v>15</v>
      </c>
      <c r="B50" s="553" t="s">
        <v>129</v>
      </c>
      <c r="C50" s="553"/>
      <c r="D50" s="553"/>
      <c r="E50" s="553"/>
      <c r="F50" s="553"/>
      <c r="G50" s="553"/>
      <c r="H50" s="553"/>
      <c r="I50" s="25">
        <v>20</v>
      </c>
    </row>
    <row r="51" spans="1:9" ht="13" x14ac:dyDescent="0.25">
      <c r="A51" s="415" t="s">
        <v>13</v>
      </c>
      <c r="B51" s="553" t="s">
        <v>128</v>
      </c>
      <c r="C51" s="553"/>
      <c r="D51" s="553"/>
      <c r="E51" s="553"/>
      <c r="F51" s="553"/>
      <c r="G51" s="553"/>
      <c r="H51" s="553"/>
      <c r="I51" s="20" t="s">
        <v>126</v>
      </c>
    </row>
    <row r="52" spans="1:9" ht="13" x14ac:dyDescent="0.25">
      <c r="A52" s="415" t="s">
        <v>12</v>
      </c>
      <c r="B52" s="577" t="s">
        <v>127</v>
      </c>
      <c r="C52" s="577"/>
      <c r="D52" s="577"/>
      <c r="E52" s="577"/>
      <c r="F52" s="577"/>
      <c r="G52" s="577"/>
      <c r="H52" s="577"/>
      <c r="I52" s="20" t="s">
        <v>126</v>
      </c>
    </row>
    <row r="53" spans="1:9" ht="13" x14ac:dyDescent="0.25">
      <c r="A53" s="415" t="s">
        <v>35</v>
      </c>
      <c r="B53" s="553" t="s">
        <v>65</v>
      </c>
      <c r="C53" s="553"/>
      <c r="D53" s="553"/>
      <c r="E53" s="553"/>
      <c r="F53" s="553"/>
      <c r="G53" s="553"/>
      <c r="H53" s="553"/>
      <c r="I53" s="20">
        <v>0</v>
      </c>
    </row>
    <row r="54" spans="1:9" ht="13" x14ac:dyDescent="0.25">
      <c r="A54" s="578" t="s">
        <v>125</v>
      </c>
      <c r="B54" s="578"/>
      <c r="C54" s="578"/>
      <c r="D54" s="578"/>
      <c r="E54" s="578"/>
      <c r="F54" s="578"/>
      <c r="G54" s="578"/>
      <c r="H54" s="578"/>
      <c r="I54" s="20">
        <f>SUM(I50:I53)</f>
        <v>20</v>
      </c>
    </row>
    <row r="55" spans="1:9" ht="18" x14ac:dyDescent="0.25">
      <c r="A55" s="579"/>
      <c r="B55" s="579"/>
      <c r="C55" s="579"/>
      <c r="D55" s="579"/>
      <c r="E55" s="579"/>
      <c r="F55" s="579"/>
      <c r="G55" s="579"/>
      <c r="H55" s="579"/>
      <c r="I55" s="579"/>
    </row>
    <row r="56" spans="1:9" x14ac:dyDescent="0.25">
      <c r="A56" s="564" t="s">
        <v>124</v>
      </c>
      <c r="B56" s="564"/>
      <c r="C56" s="564"/>
      <c r="D56" s="564"/>
      <c r="E56" s="564"/>
      <c r="F56" s="564"/>
      <c r="G56" s="564"/>
      <c r="H56" s="564"/>
      <c r="I56" s="564"/>
    </row>
    <row r="57" spans="1:9" ht="18" x14ac:dyDescent="0.25">
      <c r="A57" s="55"/>
      <c r="B57" s="54"/>
      <c r="C57" s="54"/>
      <c r="D57" s="54"/>
      <c r="E57" s="54"/>
      <c r="F57" s="54"/>
      <c r="G57" s="54"/>
      <c r="H57" s="54"/>
      <c r="I57" s="53"/>
    </row>
    <row r="58" spans="1:9" ht="13" x14ac:dyDescent="0.25">
      <c r="A58" s="568" t="s">
        <v>123</v>
      </c>
      <c r="B58" s="568"/>
      <c r="C58" s="568"/>
      <c r="D58" s="568"/>
      <c r="E58" s="568"/>
      <c r="F58" s="568"/>
      <c r="G58" s="568"/>
      <c r="H58" s="568"/>
      <c r="I58" s="568"/>
    </row>
    <row r="59" spans="1:9" ht="14" x14ac:dyDescent="0.25">
      <c r="A59" s="52" t="s">
        <v>76</v>
      </c>
      <c r="B59" s="554" t="s">
        <v>122</v>
      </c>
      <c r="C59" s="554"/>
      <c r="D59" s="554"/>
      <c r="E59" s="554"/>
      <c r="F59" s="554"/>
      <c r="G59" s="554"/>
      <c r="H59" s="423" t="s">
        <v>62</v>
      </c>
      <c r="I59" s="423" t="s">
        <v>16</v>
      </c>
    </row>
    <row r="60" spans="1:9" ht="13" x14ac:dyDescent="0.25">
      <c r="A60" s="50" t="s">
        <v>15</v>
      </c>
      <c r="B60" s="553" t="s">
        <v>121</v>
      </c>
      <c r="C60" s="553"/>
      <c r="D60" s="553"/>
      <c r="E60" s="553"/>
      <c r="F60" s="553"/>
      <c r="G60" s="553"/>
      <c r="H60" s="32">
        <v>0.2</v>
      </c>
      <c r="I60" s="49">
        <f>I32*20%</f>
        <v>158.91800000000001</v>
      </c>
    </row>
    <row r="61" spans="1:9" ht="13" x14ac:dyDescent="0.25">
      <c r="A61" s="50" t="s">
        <v>13</v>
      </c>
      <c r="B61" s="553" t="s">
        <v>120</v>
      </c>
      <c r="C61" s="553"/>
      <c r="D61" s="553"/>
      <c r="E61" s="553"/>
      <c r="F61" s="553"/>
      <c r="G61" s="553"/>
      <c r="H61" s="32">
        <v>1.4999999999999999E-2</v>
      </c>
      <c r="I61" s="49">
        <f>I32*1.5%</f>
        <v>11.918849999999999</v>
      </c>
    </row>
    <row r="62" spans="1:9" ht="13" x14ac:dyDescent="0.25">
      <c r="A62" s="50" t="s">
        <v>12</v>
      </c>
      <c r="B62" s="553" t="s">
        <v>119</v>
      </c>
      <c r="C62" s="553"/>
      <c r="D62" s="553"/>
      <c r="E62" s="553"/>
      <c r="F62" s="553"/>
      <c r="G62" s="553"/>
      <c r="H62" s="32">
        <v>0.01</v>
      </c>
      <c r="I62" s="49">
        <f>I32*1%</f>
        <v>7.9458999999999991</v>
      </c>
    </row>
    <row r="63" spans="1:9" ht="13" x14ac:dyDescent="0.25">
      <c r="A63" s="50" t="s">
        <v>35</v>
      </c>
      <c r="B63" s="553" t="s">
        <v>118</v>
      </c>
      <c r="C63" s="553"/>
      <c r="D63" s="553"/>
      <c r="E63" s="553"/>
      <c r="F63" s="553"/>
      <c r="G63" s="553"/>
      <c r="H63" s="32">
        <v>2E-3</v>
      </c>
      <c r="I63" s="49">
        <f>I32*0.2%</f>
        <v>1.5891799999999998</v>
      </c>
    </row>
    <row r="64" spans="1:9" ht="13" x14ac:dyDescent="0.25">
      <c r="A64" s="50" t="s">
        <v>32</v>
      </c>
      <c r="B64" s="553" t="s">
        <v>117</v>
      </c>
      <c r="C64" s="553"/>
      <c r="D64" s="553"/>
      <c r="E64" s="553"/>
      <c r="F64" s="553"/>
      <c r="G64" s="553"/>
      <c r="H64" s="32">
        <v>2.5000000000000001E-2</v>
      </c>
      <c r="I64" s="49">
        <f>I32*2.5%</f>
        <v>19.864750000000001</v>
      </c>
    </row>
    <row r="65" spans="1:9" ht="13" x14ac:dyDescent="0.25">
      <c r="A65" s="50" t="s">
        <v>81</v>
      </c>
      <c r="B65" s="553" t="s">
        <v>116</v>
      </c>
      <c r="C65" s="553"/>
      <c r="D65" s="553"/>
      <c r="E65" s="553"/>
      <c r="F65" s="553"/>
      <c r="G65" s="553"/>
      <c r="H65" s="32">
        <v>0.08</v>
      </c>
      <c r="I65" s="49">
        <f>I32*8%</f>
        <v>63.567199999999993</v>
      </c>
    </row>
    <row r="66" spans="1:9" ht="13" x14ac:dyDescent="0.25">
      <c r="A66" s="50" t="s">
        <v>79</v>
      </c>
      <c r="B66" s="553" t="s">
        <v>115</v>
      </c>
      <c r="C66" s="553"/>
      <c r="D66" s="553"/>
      <c r="E66" s="553"/>
      <c r="F66" s="553"/>
      <c r="G66" s="553"/>
      <c r="H66" s="32">
        <v>0.03</v>
      </c>
      <c r="I66" s="49">
        <f>I32*3%</f>
        <v>23.837699999999998</v>
      </c>
    </row>
    <row r="67" spans="1:9" ht="13" x14ac:dyDescent="0.25">
      <c r="A67" s="50" t="s">
        <v>114</v>
      </c>
      <c r="B67" s="553" t="s">
        <v>113</v>
      </c>
      <c r="C67" s="553"/>
      <c r="D67" s="553"/>
      <c r="E67" s="553"/>
      <c r="F67" s="553"/>
      <c r="G67" s="553"/>
      <c r="H67" s="32">
        <v>6.0000000000000001E-3</v>
      </c>
      <c r="I67" s="49">
        <f>I32*0.6%</f>
        <v>4.7675399999999994</v>
      </c>
    </row>
    <row r="68" spans="1:9" ht="13" x14ac:dyDescent="0.25">
      <c r="A68" s="578" t="s">
        <v>47</v>
      </c>
      <c r="B68" s="578"/>
      <c r="C68" s="578"/>
      <c r="D68" s="578"/>
      <c r="E68" s="578"/>
      <c r="F68" s="578"/>
      <c r="G68" s="578"/>
      <c r="H68" s="32">
        <f>SUM(H60:H67)</f>
        <v>0.3680000000000001</v>
      </c>
      <c r="I68" s="25">
        <f>SUM(I60:I67)</f>
        <v>292.40911999999997</v>
      </c>
    </row>
    <row r="69" spans="1:9" ht="13" x14ac:dyDescent="0.25">
      <c r="A69" s="425"/>
      <c r="B69" s="47"/>
      <c r="C69" s="47"/>
      <c r="D69" s="47"/>
      <c r="E69" s="47"/>
      <c r="F69" s="47"/>
      <c r="G69" s="47"/>
      <c r="H69" s="46"/>
      <c r="I69" s="45"/>
    </row>
    <row r="70" spans="1:9" ht="13" x14ac:dyDescent="0.25">
      <c r="A70" s="553" t="s">
        <v>112</v>
      </c>
      <c r="B70" s="553"/>
      <c r="C70" s="553"/>
      <c r="D70" s="553"/>
      <c r="E70" s="553"/>
      <c r="F70" s="553"/>
      <c r="G70" s="553"/>
      <c r="H70" s="553"/>
      <c r="I70" s="553"/>
    </row>
    <row r="71" spans="1:9" ht="13" x14ac:dyDescent="0.25">
      <c r="A71" s="560"/>
      <c r="B71" s="560"/>
      <c r="C71" s="560"/>
      <c r="D71" s="560"/>
      <c r="E71" s="560"/>
      <c r="F71" s="560"/>
      <c r="G71" s="560"/>
      <c r="H71" s="560"/>
      <c r="I71" s="560"/>
    </row>
    <row r="72" spans="1:9" ht="14" x14ac:dyDescent="0.25">
      <c r="A72" s="554" t="s">
        <v>111</v>
      </c>
      <c r="B72" s="554"/>
      <c r="C72" s="554"/>
      <c r="D72" s="554"/>
      <c r="E72" s="554"/>
      <c r="F72" s="554"/>
      <c r="G72" s="554"/>
      <c r="H72" s="554"/>
      <c r="I72" s="554"/>
    </row>
    <row r="73" spans="1:9" ht="14" x14ac:dyDescent="0.25">
      <c r="A73" s="422" t="s">
        <v>74</v>
      </c>
      <c r="B73" s="554" t="s">
        <v>110</v>
      </c>
      <c r="C73" s="554"/>
      <c r="D73" s="554"/>
      <c r="E73" s="554"/>
      <c r="F73" s="554"/>
      <c r="G73" s="554"/>
      <c r="H73" s="554"/>
      <c r="I73" s="422" t="s">
        <v>16</v>
      </c>
    </row>
    <row r="74" spans="1:9" ht="13" x14ac:dyDescent="0.25">
      <c r="A74" s="415" t="s">
        <v>15</v>
      </c>
      <c r="B74" s="553" t="s">
        <v>109</v>
      </c>
      <c r="C74" s="553"/>
      <c r="D74" s="553"/>
      <c r="E74" s="553"/>
      <c r="F74" s="553"/>
      <c r="G74" s="553"/>
      <c r="H74" s="553"/>
      <c r="I74" s="25">
        <f>I32*8.33%</f>
        <v>66.189346999999998</v>
      </c>
    </row>
    <row r="75" spans="1:9" ht="13" x14ac:dyDescent="0.25">
      <c r="A75" s="415" t="s">
        <v>13</v>
      </c>
      <c r="B75" s="553" t="s">
        <v>108</v>
      </c>
      <c r="C75" s="553"/>
      <c r="D75" s="553"/>
      <c r="E75" s="553"/>
      <c r="F75" s="553"/>
      <c r="G75" s="553"/>
      <c r="H75" s="553"/>
      <c r="I75" s="44">
        <f>I32*2.78%</f>
        <v>22.089601999999996</v>
      </c>
    </row>
    <row r="76" spans="1:9" ht="13" x14ac:dyDescent="0.25">
      <c r="A76" s="578" t="s">
        <v>80</v>
      </c>
      <c r="B76" s="578"/>
      <c r="C76" s="578"/>
      <c r="D76" s="578"/>
      <c r="E76" s="578"/>
      <c r="F76" s="578"/>
      <c r="G76" s="578"/>
      <c r="H76" s="578"/>
      <c r="I76" s="44">
        <f>SUM(I74:I75)</f>
        <v>88.278948999999997</v>
      </c>
    </row>
    <row r="77" spans="1:9" ht="13" x14ac:dyDescent="0.25">
      <c r="A77" s="415" t="s">
        <v>12</v>
      </c>
      <c r="B77" s="553" t="s">
        <v>107</v>
      </c>
      <c r="C77" s="553"/>
      <c r="D77" s="553"/>
      <c r="E77" s="553"/>
      <c r="F77" s="553"/>
      <c r="G77" s="553"/>
      <c r="H77" s="553"/>
      <c r="I77" s="421">
        <f>ROUND(H68*I76,2)</f>
        <v>32.49</v>
      </c>
    </row>
    <row r="78" spans="1:9" ht="13" x14ac:dyDescent="0.25">
      <c r="A78" s="578" t="s">
        <v>47</v>
      </c>
      <c r="B78" s="578"/>
      <c r="C78" s="578"/>
      <c r="D78" s="578"/>
      <c r="E78" s="578"/>
      <c r="F78" s="578"/>
      <c r="G78" s="578"/>
      <c r="H78" s="578"/>
      <c r="I78" s="44">
        <f>SUM(I76:I77)</f>
        <v>120.76894899999999</v>
      </c>
    </row>
    <row r="79" spans="1:9" ht="13" x14ac:dyDescent="0.25">
      <c r="A79" s="580"/>
      <c r="B79" s="580"/>
      <c r="C79" s="580"/>
      <c r="D79" s="580"/>
      <c r="E79" s="580"/>
      <c r="F79" s="580"/>
      <c r="G79" s="580"/>
      <c r="H79" s="580"/>
      <c r="I79" s="580"/>
    </row>
    <row r="80" spans="1:9" ht="14" x14ac:dyDescent="0.25">
      <c r="A80" s="554" t="s">
        <v>106</v>
      </c>
      <c r="B80" s="554"/>
      <c r="C80" s="554"/>
      <c r="D80" s="554"/>
      <c r="E80" s="554"/>
      <c r="F80" s="554"/>
      <c r="G80" s="554"/>
      <c r="H80" s="554"/>
      <c r="I80" s="554"/>
    </row>
    <row r="81" spans="1:9" ht="14" x14ac:dyDescent="0.25">
      <c r="A81" s="422" t="s">
        <v>72</v>
      </c>
      <c r="B81" s="581" t="s">
        <v>105</v>
      </c>
      <c r="C81" s="581"/>
      <c r="D81" s="581"/>
      <c r="E81" s="581"/>
      <c r="F81" s="581"/>
      <c r="G81" s="581"/>
      <c r="H81" s="581"/>
      <c r="I81" s="422" t="s">
        <v>16</v>
      </c>
    </row>
    <row r="82" spans="1:9" ht="13" x14ac:dyDescent="0.25">
      <c r="A82" s="415" t="s">
        <v>15</v>
      </c>
      <c r="B82" s="553" t="s">
        <v>105</v>
      </c>
      <c r="C82" s="553"/>
      <c r="D82" s="553"/>
      <c r="E82" s="553"/>
      <c r="F82" s="553"/>
      <c r="G82" s="553"/>
      <c r="H82" s="553"/>
      <c r="I82" s="71">
        <f xml:space="preserve"> I32*0.07%</f>
        <v>0.55621300000000007</v>
      </c>
    </row>
    <row r="83" spans="1:9" ht="13" x14ac:dyDescent="0.25">
      <c r="A83" s="415" t="s">
        <v>13</v>
      </c>
      <c r="B83" s="553" t="s">
        <v>103</v>
      </c>
      <c r="C83" s="553"/>
      <c r="D83" s="553"/>
      <c r="E83" s="553"/>
      <c r="F83" s="553"/>
      <c r="G83" s="553"/>
      <c r="H83" s="553"/>
      <c r="I83" s="25">
        <f>ROUND(H68*I82,2)</f>
        <v>0.2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25">
        <f>SUM(I82:I83)</f>
        <v>0.75621300000000002</v>
      </c>
    </row>
    <row r="85" spans="1:9" ht="14" x14ac:dyDescent="0.25">
      <c r="A85" s="581" t="s">
        <v>102</v>
      </c>
      <c r="B85" s="581"/>
      <c r="C85" s="581"/>
      <c r="D85" s="581"/>
      <c r="E85" s="581"/>
      <c r="F85" s="581"/>
      <c r="G85" s="581"/>
      <c r="H85" s="581"/>
      <c r="I85" s="581"/>
    </row>
    <row r="86" spans="1:9" ht="14" x14ac:dyDescent="0.25">
      <c r="A86" s="422" t="s">
        <v>70</v>
      </c>
      <c r="B86" s="581" t="s">
        <v>101</v>
      </c>
      <c r="C86" s="581"/>
      <c r="D86" s="581"/>
      <c r="E86" s="581"/>
      <c r="F86" s="581"/>
      <c r="G86" s="581"/>
      <c r="H86" s="581"/>
      <c r="I86" s="422" t="s">
        <v>16</v>
      </c>
    </row>
    <row r="87" spans="1:9" ht="13" x14ac:dyDescent="0.25">
      <c r="A87" s="415" t="s">
        <v>15</v>
      </c>
      <c r="B87" s="577" t="s">
        <v>100</v>
      </c>
      <c r="C87" s="577"/>
      <c r="D87" s="577"/>
      <c r="E87" s="577"/>
      <c r="F87" s="577"/>
      <c r="G87" s="577"/>
      <c r="H87" s="577"/>
      <c r="I87" s="72">
        <f>I32*0.42%</f>
        <v>3.3372779999999995</v>
      </c>
    </row>
    <row r="88" spans="1:9" ht="13" x14ac:dyDescent="0.25">
      <c r="A88" s="415" t="s">
        <v>13</v>
      </c>
      <c r="B88" s="577" t="s">
        <v>99</v>
      </c>
      <c r="C88" s="577"/>
      <c r="D88" s="577"/>
      <c r="E88" s="577"/>
      <c r="F88" s="577"/>
      <c r="G88" s="577"/>
      <c r="H88" s="577"/>
      <c r="I88" s="25">
        <f>I32*0.03%</f>
        <v>0.23837699999999995</v>
      </c>
    </row>
    <row r="89" spans="1:9" ht="13" x14ac:dyDescent="0.25">
      <c r="A89" s="415" t="s">
        <v>98</v>
      </c>
      <c r="B89" s="577" t="s">
        <v>97</v>
      </c>
      <c r="C89" s="577"/>
      <c r="D89" s="577"/>
      <c r="E89" s="577"/>
      <c r="F89" s="577"/>
      <c r="G89" s="577"/>
      <c r="H89" s="577"/>
      <c r="I89" s="25">
        <f>ROUND((0.08*0.4*0.05)*I32,2)</f>
        <v>1.27</v>
      </c>
    </row>
    <row r="90" spans="1:9" ht="13" x14ac:dyDescent="0.25">
      <c r="A90" s="415" t="s">
        <v>96</v>
      </c>
      <c r="B90" s="553" t="s">
        <v>95</v>
      </c>
      <c r="C90" s="553"/>
      <c r="D90" s="553"/>
      <c r="E90" s="553"/>
      <c r="F90" s="553"/>
      <c r="G90" s="553"/>
      <c r="H90" s="553"/>
      <c r="I90" s="71">
        <f>ROUND((1*0.08*0.1*0.05)*I32,2)</f>
        <v>0.32</v>
      </c>
    </row>
    <row r="91" spans="1:9" ht="13" x14ac:dyDescent="0.25">
      <c r="A91" s="415" t="s">
        <v>35</v>
      </c>
      <c r="B91" s="553" t="s">
        <v>190</v>
      </c>
      <c r="C91" s="553"/>
      <c r="D91" s="553"/>
      <c r="E91" s="553"/>
      <c r="F91" s="553"/>
      <c r="G91" s="553"/>
      <c r="H91" s="553"/>
      <c r="I91" s="25">
        <f xml:space="preserve"> I32*1.94%</f>
        <v>15.415045999999998</v>
      </c>
    </row>
    <row r="92" spans="1:9" ht="13" x14ac:dyDescent="0.25">
      <c r="A92" s="415" t="s">
        <v>32</v>
      </c>
      <c r="B92" s="577" t="s">
        <v>93</v>
      </c>
      <c r="C92" s="577"/>
      <c r="D92" s="577"/>
      <c r="E92" s="577"/>
      <c r="F92" s="577"/>
      <c r="G92" s="577"/>
      <c r="H92" s="577"/>
      <c r="I92" s="25">
        <f>I91*36.8%</f>
        <v>5.6727369279999991</v>
      </c>
    </row>
    <row r="93" spans="1:9" ht="13" x14ac:dyDescent="0.25">
      <c r="A93" s="415" t="s">
        <v>92</v>
      </c>
      <c r="B93" s="577" t="s">
        <v>91</v>
      </c>
      <c r="C93" s="577"/>
      <c r="D93" s="577"/>
      <c r="E93" s="577"/>
      <c r="F93" s="577"/>
      <c r="G93" s="577"/>
      <c r="H93" s="577"/>
      <c r="I93" s="25">
        <f>ROUND(1*0.08*0.4*I32,2)</f>
        <v>25.43</v>
      </c>
    </row>
    <row r="94" spans="1:9" ht="13" x14ac:dyDescent="0.25">
      <c r="A94" s="415" t="s">
        <v>90</v>
      </c>
      <c r="B94" s="553" t="s">
        <v>89</v>
      </c>
      <c r="C94" s="553"/>
      <c r="D94" s="553"/>
      <c r="E94" s="553"/>
      <c r="F94" s="553"/>
      <c r="G94" s="553"/>
      <c r="H94" s="553"/>
      <c r="I94" s="25">
        <f>ROUND(1*0.08*0.1*I32,2)</f>
        <v>6.36</v>
      </c>
    </row>
    <row r="95" spans="1:9" ht="13" x14ac:dyDescent="0.25">
      <c r="A95" s="578" t="s">
        <v>47</v>
      </c>
      <c r="B95" s="578"/>
      <c r="C95" s="578"/>
      <c r="D95" s="578"/>
      <c r="E95" s="578"/>
      <c r="F95" s="578"/>
      <c r="G95" s="578"/>
      <c r="H95" s="578"/>
      <c r="I95" s="25">
        <f>SUM(I87:I94)</f>
        <v>58.043437927999996</v>
      </c>
    </row>
    <row r="96" spans="1:9" ht="14" x14ac:dyDescent="0.25">
      <c r="A96" s="554" t="s">
        <v>88</v>
      </c>
      <c r="B96" s="554"/>
      <c r="C96" s="554"/>
      <c r="D96" s="554"/>
      <c r="E96" s="554"/>
      <c r="F96" s="554"/>
      <c r="G96" s="554"/>
      <c r="H96" s="554"/>
      <c r="I96" s="554"/>
    </row>
    <row r="97" spans="1:9" ht="14" x14ac:dyDescent="0.3">
      <c r="A97" s="41" t="s">
        <v>68</v>
      </c>
      <c r="B97" s="581" t="s">
        <v>87</v>
      </c>
      <c r="C97" s="581"/>
      <c r="D97" s="581"/>
      <c r="E97" s="581"/>
      <c r="F97" s="581"/>
      <c r="G97" s="581"/>
      <c r="H97" s="581"/>
      <c r="I97" s="41" t="s">
        <v>16</v>
      </c>
    </row>
    <row r="98" spans="1:9" ht="13" x14ac:dyDescent="0.3">
      <c r="A98" s="413" t="s">
        <v>15</v>
      </c>
      <c r="B98" s="577" t="s">
        <v>86</v>
      </c>
      <c r="C98" s="577"/>
      <c r="D98" s="577"/>
      <c r="E98" s="577"/>
      <c r="F98" s="577"/>
      <c r="G98" s="577"/>
      <c r="H98" s="577"/>
      <c r="I98" s="25">
        <f>I32*8.33%</f>
        <v>66.189346999999998</v>
      </c>
    </row>
    <row r="99" spans="1:9" ht="13" x14ac:dyDescent="0.3">
      <c r="A99" s="413" t="s">
        <v>13</v>
      </c>
      <c r="B99" s="577" t="s">
        <v>191</v>
      </c>
      <c r="C99" s="577"/>
      <c r="D99" s="577"/>
      <c r="E99" s="577"/>
      <c r="F99" s="577"/>
      <c r="G99" s="577"/>
      <c r="H99" s="577"/>
      <c r="I99" s="40">
        <f>I32*1%</f>
        <v>7.9458999999999991</v>
      </c>
    </row>
    <row r="100" spans="1:9" ht="13" x14ac:dyDescent="0.3">
      <c r="A100" s="413" t="s">
        <v>12</v>
      </c>
      <c r="B100" s="577" t="s">
        <v>180</v>
      </c>
      <c r="C100" s="577"/>
      <c r="D100" s="577"/>
      <c r="E100" s="577"/>
      <c r="F100" s="577"/>
      <c r="G100" s="577"/>
      <c r="H100" s="577"/>
      <c r="I100" s="40">
        <f>I32*0.02%</f>
        <v>0.158918</v>
      </c>
    </row>
    <row r="101" spans="1:9" ht="13" x14ac:dyDescent="0.3">
      <c r="A101" s="413" t="s">
        <v>35</v>
      </c>
      <c r="B101" s="577" t="s">
        <v>192</v>
      </c>
      <c r="C101" s="577"/>
      <c r="D101" s="577"/>
      <c r="E101" s="577"/>
      <c r="F101" s="577"/>
      <c r="G101" s="577"/>
      <c r="H101" s="577"/>
      <c r="I101" s="40">
        <f>I32*0.05%</f>
        <v>0.39729499999999995</v>
      </c>
    </row>
    <row r="102" spans="1:9" ht="13" x14ac:dyDescent="0.3">
      <c r="A102" s="413" t="s">
        <v>32</v>
      </c>
      <c r="B102" s="577" t="s">
        <v>193</v>
      </c>
      <c r="C102" s="577"/>
      <c r="D102" s="577"/>
      <c r="E102" s="577"/>
      <c r="F102" s="577"/>
      <c r="G102" s="577"/>
      <c r="H102" s="577"/>
      <c r="I102" s="37">
        <f>I32*0.28%</f>
        <v>2.2248520000000003</v>
      </c>
    </row>
    <row r="103" spans="1:9" ht="13" x14ac:dyDescent="0.3">
      <c r="A103" s="413" t="s">
        <v>81</v>
      </c>
      <c r="B103" s="577" t="s">
        <v>65</v>
      </c>
      <c r="C103" s="577"/>
      <c r="D103" s="577"/>
      <c r="E103" s="577"/>
      <c r="F103" s="577"/>
      <c r="G103" s="577"/>
      <c r="H103" s="577"/>
      <c r="I103" s="37"/>
    </row>
    <row r="104" spans="1:9" ht="13" x14ac:dyDescent="0.3">
      <c r="A104" s="578" t="s">
        <v>80</v>
      </c>
      <c r="B104" s="578"/>
      <c r="C104" s="578"/>
      <c r="D104" s="578"/>
      <c r="E104" s="578"/>
      <c r="F104" s="578"/>
      <c r="G104" s="578"/>
      <c r="H104" s="578"/>
      <c r="I104" s="37">
        <f>SUM(I98:I103)</f>
        <v>76.916311999999991</v>
      </c>
    </row>
    <row r="105" spans="1:9" ht="13" x14ac:dyDescent="0.3">
      <c r="A105" s="416" t="s">
        <v>79</v>
      </c>
      <c r="B105" s="577" t="s">
        <v>78</v>
      </c>
      <c r="C105" s="577"/>
      <c r="D105" s="577"/>
      <c r="E105" s="577"/>
      <c r="F105" s="577"/>
      <c r="G105" s="577"/>
      <c r="H105" s="577"/>
      <c r="I105" s="37">
        <f>ROUND(H68*I104,2)</f>
        <v>28.31</v>
      </c>
    </row>
    <row r="106" spans="1:9" ht="13" x14ac:dyDescent="0.25">
      <c r="A106" s="578" t="s">
        <v>47</v>
      </c>
      <c r="B106" s="578"/>
      <c r="C106" s="578"/>
      <c r="D106" s="578"/>
      <c r="E106" s="578"/>
      <c r="F106" s="578"/>
      <c r="G106" s="578"/>
      <c r="H106" s="578"/>
      <c r="I106" s="25">
        <f>SUM(I104:I105)</f>
        <v>105.22631199999999</v>
      </c>
    </row>
    <row r="107" spans="1:9" ht="14" x14ac:dyDescent="0.25">
      <c r="A107" s="581" t="s">
        <v>77</v>
      </c>
      <c r="B107" s="581"/>
      <c r="C107" s="581"/>
      <c r="D107" s="581"/>
      <c r="E107" s="581"/>
      <c r="F107" s="581"/>
      <c r="G107" s="581"/>
      <c r="H107" s="581"/>
      <c r="I107" s="581"/>
    </row>
    <row r="108" spans="1:9" ht="14" x14ac:dyDescent="0.25">
      <c r="A108" s="422">
        <v>4</v>
      </c>
      <c r="B108" s="554" t="s">
        <v>34</v>
      </c>
      <c r="C108" s="554"/>
      <c r="D108" s="554"/>
      <c r="E108" s="554"/>
      <c r="F108" s="554"/>
      <c r="G108" s="554"/>
      <c r="H108" s="554"/>
      <c r="I108" s="422" t="s">
        <v>16</v>
      </c>
    </row>
    <row r="109" spans="1:9" ht="13" x14ac:dyDescent="0.25">
      <c r="A109" s="415" t="s">
        <v>76</v>
      </c>
      <c r="B109" s="553" t="s">
        <v>75</v>
      </c>
      <c r="C109" s="553"/>
      <c r="D109" s="553"/>
      <c r="E109" s="553"/>
      <c r="F109" s="553"/>
      <c r="G109" s="553"/>
      <c r="H109" s="553"/>
      <c r="I109" s="25">
        <f>I68</f>
        <v>292.40911999999997</v>
      </c>
    </row>
    <row r="110" spans="1:9" ht="13" x14ac:dyDescent="0.25">
      <c r="A110" s="415" t="s">
        <v>74</v>
      </c>
      <c r="B110" s="553" t="s">
        <v>73</v>
      </c>
      <c r="C110" s="553"/>
      <c r="D110" s="553"/>
      <c r="E110" s="553"/>
      <c r="F110" s="553"/>
      <c r="G110" s="553"/>
      <c r="H110" s="553"/>
      <c r="I110" s="25">
        <f>I78</f>
        <v>120.76894899999999</v>
      </c>
    </row>
    <row r="111" spans="1:9" ht="13" x14ac:dyDescent="0.25">
      <c r="A111" s="415" t="s">
        <v>72</v>
      </c>
      <c r="B111" s="553" t="s">
        <v>71</v>
      </c>
      <c r="C111" s="553"/>
      <c r="D111" s="553"/>
      <c r="E111" s="553"/>
      <c r="F111" s="553"/>
      <c r="G111" s="553"/>
      <c r="H111" s="553"/>
      <c r="I111" s="25">
        <f>I84</f>
        <v>0.75621300000000002</v>
      </c>
    </row>
    <row r="112" spans="1:9" ht="13" x14ac:dyDescent="0.25">
      <c r="A112" s="415" t="s">
        <v>70</v>
      </c>
      <c r="B112" s="553" t="s">
        <v>69</v>
      </c>
      <c r="C112" s="553"/>
      <c r="D112" s="553"/>
      <c r="E112" s="553"/>
      <c r="F112" s="553"/>
      <c r="G112" s="553"/>
      <c r="H112" s="553"/>
      <c r="I112" s="25">
        <f>I95</f>
        <v>58.043437927999996</v>
      </c>
    </row>
    <row r="113" spans="1:9" ht="13" x14ac:dyDescent="0.25">
      <c r="A113" s="415" t="s">
        <v>68</v>
      </c>
      <c r="B113" s="553" t="s">
        <v>67</v>
      </c>
      <c r="C113" s="553"/>
      <c r="D113" s="553"/>
      <c r="E113" s="553"/>
      <c r="F113" s="553"/>
      <c r="G113" s="553"/>
      <c r="H113" s="553"/>
      <c r="I113" s="25">
        <f>I106</f>
        <v>105.22631199999999</v>
      </c>
    </row>
    <row r="114" spans="1:9" ht="13" x14ac:dyDescent="0.25">
      <c r="A114" s="415" t="s">
        <v>66</v>
      </c>
      <c r="B114" s="553" t="s">
        <v>65</v>
      </c>
      <c r="C114" s="553"/>
      <c r="D114" s="553"/>
      <c r="E114" s="553"/>
      <c r="F114" s="553"/>
      <c r="G114" s="553"/>
      <c r="H114" s="553"/>
      <c r="I114" s="25"/>
    </row>
    <row r="115" spans="1:9" ht="13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SUM(I109:I114)</f>
        <v>577.20403192799995</v>
      </c>
    </row>
    <row r="116" spans="1:9" ht="13" x14ac:dyDescent="0.25">
      <c r="A116" s="560" t="s">
        <v>64</v>
      </c>
      <c r="B116" s="560"/>
      <c r="C116" s="560"/>
      <c r="D116" s="560"/>
      <c r="E116" s="560"/>
      <c r="F116" s="560"/>
      <c r="G116" s="560"/>
      <c r="H116" s="560"/>
      <c r="I116" s="560"/>
    </row>
    <row r="117" spans="1:9" ht="14" x14ac:dyDescent="0.25">
      <c r="A117" s="422">
        <v>5</v>
      </c>
      <c r="B117" s="581" t="s">
        <v>63</v>
      </c>
      <c r="C117" s="581"/>
      <c r="D117" s="581"/>
      <c r="E117" s="581"/>
      <c r="F117" s="581"/>
      <c r="G117" s="581"/>
      <c r="H117" s="422" t="s">
        <v>62</v>
      </c>
      <c r="I117" s="34" t="s">
        <v>16</v>
      </c>
    </row>
    <row r="118" spans="1:9" ht="13" x14ac:dyDescent="0.25">
      <c r="A118" s="624" t="s">
        <v>61</v>
      </c>
      <c r="B118" s="624"/>
      <c r="C118" s="624"/>
      <c r="D118" s="624"/>
      <c r="E118" s="624"/>
      <c r="F118" s="624"/>
      <c r="G118" s="624"/>
      <c r="H118" s="33" t="s">
        <v>49</v>
      </c>
      <c r="I118" s="23">
        <f>SUM(I32+I44+I54+I115)</f>
        <v>1659.2640319279999</v>
      </c>
    </row>
    <row r="119" spans="1:9" ht="13" x14ac:dyDescent="0.25">
      <c r="A119" s="415" t="s">
        <v>15</v>
      </c>
      <c r="B119" s="574" t="s">
        <v>60</v>
      </c>
      <c r="C119" s="622"/>
      <c r="D119" s="622"/>
      <c r="E119" s="622"/>
      <c r="F119" s="622"/>
      <c r="G119" s="623"/>
      <c r="H119" s="32">
        <v>0.02</v>
      </c>
      <c r="I119" s="25">
        <f>I118*H119</f>
        <v>33.185280638560002</v>
      </c>
    </row>
    <row r="120" spans="1:9" ht="13" x14ac:dyDescent="0.25">
      <c r="A120" s="624" t="s">
        <v>59</v>
      </c>
      <c r="B120" s="624"/>
      <c r="C120" s="624"/>
      <c r="D120" s="624"/>
      <c r="E120" s="624"/>
      <c r="F120" s="624"/>
      <c r="G120" s="624"/>
      <c r="H120" s="31" t="s">
        <v>49</v>
      </c>
      <c r="I120" s="23">
        <f>SUM(I32+I44+I54+I115+I119)</f>
        <v>1692.4493125665599</v>
      </c>
    </row>
    <row r="121" spans="1:9" ht="13" x14ac:dyDescent="0.25">
      <c r="A121" s="415" t="s">
        <v>13</v>
      </c>
      <c r="B121" s="574" t="s">
        <v>58</v>
      </c>
      <c r="C121" s="622"/>
      <c r="D121" s="622"/>
      <c r="E121" s="622"/>
      <c r="F121" s="622"/>
      <c r="G121" s="623"/>
      <c r="H121" s="328">
        <v>9.3299999999999998E-3</v>
      </c>
      <c r="I121" s="25">
        <f>I120*H121</f>
        <v>15.790552086246004</v>
      </c>
    </row>
    <row r="122" spans="1:9" ht="13" x14ac:dyDescent="0.25">
      <c r="A122" s="624" t="s">
        <v>57</v>
      </c>
      <c r="B122" s="624"/>
      <c r="C122" s="624"/>
      <c r="D122" s="624"/>
      <c r="E122" s="624"/>
      <c r="F122" s="624"/>
      <c r="G122" s="624"/>
      <c r="H122" s="31">
        <f>-H1268</f>
        <v>0</v>
      </c>
      <c r="I122" s="23">
        <f>SUM(I32+I44+I54+I115+I119+I121)</f>
        <v>1708.2398646528059</v>
      </c>
    </row>
    <row r="123" spans="1:9" ht="13" x14ac:dyDescent="0.25">
      <c r="A123" s="415" t="s">
        <v>12</v>
      </c>
      <c r="B123" s="577" t="s">
        <v>56</v>
      </c>
      <c r="C123" s="577"/>
      <c r="D123" s="577"/>
      <c r="E123" s="577"/>
      <c r="F123" s="577"/>
      <c r="G123" s="577"/>
      <c r="H123" s="30" t="s">
        <v>49</v>
      </c>
      <c r="I123" s="28"/>
    </row>
    <row r="124" spans="1:9" ht="13" x14ac:dyDescent="0.25">
      <c r="A124" s="415"/>
      <c r="B124" s="577" t="s">
        <v>55</v>
      </c>
      <c r="C124" s="577"/>
      <c r="D124" s="577"/>
      <c r="E124" s="577"/>
      <c r="F124" s="577"/>
      <c r="G124" s="577"/>
      <c r="H124" s="30" t="s">
        <v>49</v>
      </c>
      <c r="I124" s="28" t="s">
        <v>49</v>
      </c>
    </row>
    <row r="125" spans="1:9" ht="13" x14ac:dyDescent="0.25">
      <c r="A125" s="415"/>
      <c r="B125" s="625" t="s">
        <v>263</v>
      </c>
      <c r="C125" s="583"/>
      <c r="D125" s="583"/>
      <c r="E125" s="583"/>
      <c r="F125" s="583"/>
      <c r="G125" s="583"/>
      <c r="H125" s="26">
        <v>0.03</v>
      </c>
      <c r="I125" s="25">
        <f>I148*H125</f>
        <v>56.1</v>
      </c>
    </row>
    <row r="126" spans="1:9" ht="13" x14ac:dyDescent="0.25">
      <c r="A126" s="415"/>
      <c r="B126" s="625" t="s">
        <v>264</v>
      </c>
      <c r="C126" s="583"/>
      <c r="D126" s="583"/>
      <c r="E126" s="583"/>
      <c r="F126" s="583"/>
      <c r="G126" s="583"/>
      <c r="H126" s="26">
        <v>6.4999999999999997E-3</v>
      </c>
      <c r="I126" s="25">
        <f>I148*H126</f>
        <v>12.154999999999999</v>
      </c>
    </row>
    <row r="127" spans="1:9" ht="13" x14ac:dyDescent="0.25">
      <c r="A127" s="415"/>
      <c r="B127" s="582" t="s">
        <v>265</v>
      </c>
      <c r="C127" s="582"/>
      <c r="D127" s="582"/>
      <c r="E127" s="582"/>
      <c r="F127" s="582"/>
      <c r="G127" s="582"/>
      <c r="H127" s="29"/>
      <c r="I127" s="28">
        <f>I148*H127</f>
        <v>0</v>
      </c>
    </row>
    <row r="128" spans="1:9" ht="13" x14ac:dyDescent="0.25">
      <c r="A128" s="415"/>
      <c r="B128" s="584" t="s">
        <v>51</v>
      </c>
      <c r="C128" s="584"/>
      <c r="D128" s="584"/>
      <c r="E128" s="584"/>
      <c r="F128" s="584"/>
      <c r="G128" s="584"/>
      <c r="H128" s="29" t="s">
        <v>49</v>
      </c>
      <c r="I128" s="28" t="s">
        <v>49</v>
      </c>
    </row>
    <row r="129" spans="1:9" ht="13" x14ac:dyDescent="0.25">
      <c r="A129" s="415"/>
      <c r="B129" s="573" t="s">
        <v>50</v>
      </c>
      <c r="C129" s="573"/>
      <c r="D129" s="573"/>
      <c r="E129" s="573"/>
      <c r="F129" s="573"/>
      <c r="G129" s="573"/>
      <c r="H129" s="29" t="s">
        <v>49</v>
      </c>
      <c r="I129" s="28" t="s">
        <v>49</v>
      </c>
    </row>
    <row r="130" spans="1:9" ht="13" x14ac:dyDescent="0.25">
      <c r="A130" s="415"/>
      <c r="B130" s="625" t="s">
        <v>228</v>
      </c>
      <c r="C130" s="583"/>
      <c r="D130" s="583"/>
      <c r="E130" s="583"/>
      <c r="F130" s="583"/>
      <c r="G130" s="583"/>
      <c r="H130" s="26">
        <v>0.05</v>
      </c>
      <c r="I130" s="25">
        <f>I148*H130</f>
        <v>93.5</v>
      </c>
    </row>
    <row r="131" spans="1:9" ht="13" x14ac:dyDescent="0.25">
      <c r="A131" s="578" t="s">
        <v>248</v>
      </c>
      <c r="B131" s="578"/>
      <c r="C131" s="578"/>
      <c r="D131" s="578"/>
      <c r="E131" s="578"/>
      <c r="F131" s="578"/>
      <c r="G131" s="578"/>
      <c r="H131" s="578"/>
      <c r="I131" s="25">
        <f>I133+I119+I121</f>
        <v>210.73083272480602</v>
      </c>
    </row>
    <row r="132" spans="1:9" ht="13" x14ac:dyDescent="0.25">
      <c r="A132" s="578"/>
      <c r="B132" s="578"/>
      <c r="C132" s="578"/>
      <c r="D132" s="578"/>
      <c r="E132" s="578"/>
      <c r="F132" s="578"/>
      <c r="G132" s="578"/>
      <c r="H132" s="578"/>
      <c r="I132" s="578"/>
    </row>
    <row r="133" spans="1:9" ht="13" x14ac:dyDescent="0.25">
      <c r="A133" s="589" t="s">
        <v>46</v>
      </c>
      <c r="B133" s="589"/>
      <c r="C133" s="589"/>
      <c r="D133" s="589"/>
      <c r="E133" s="589"/>
      <c r="F133" s="589"/>
      <c r="G133" s="589"/>
      <c r="H133" s="24">
        <f>SUM(H125:H130)</f>
        <v>8.6499999999999994E-2</v>
      </c>
      <c r="I133" s="23">
        <f>SUM(I125:I130)</f>
        <v>161.755</v>
      </c>
    </row>
    <row r="134" spans="1:9" x14ac:dyDescent="0.25">
      <c r="A134" s="590" t="s">
        <v>45</v>
      </c>
      <c r="B134" s="590"/>
      <c r="C134" s="591" t="s">
        <v>44</v>
      </c>
      <c r="D134" s="591"/>
      <c r="E134" s="591"/>
      <c r="F134" s="591"/>
      <c r="G134" s="591"/>
      <c r="H134" s="591"/>
      <c r="I134" s="591"/>
    </row>
    <row r="135" spans="1:9" x14ac:dyDescent="0.25">
      <c r="A135" s="590"/>
      <c r="B135" s="590"/>
      <c r="C135" s="592" t="s">
        <v>43</v>
      </c>
      <c r="D135" s="592"/>
      <c r="E135" s="592"/>
      <c r="F135" s="592"/>
      <c r="G135" s="592"/>
      <c r="H135" s="592"/>
      <c r="I135" s="592"/>
    </row>
    <row r="136" spans="1:9" x14ac:dyDescent="0.25">
      <c r="A136" s="590"/>
      <c r="B136" s="590"/>
      <c r="C136" s="593" t="s">
        <v>42</v>
      </c>
      <c r="D136" s="593"/>
      <c r="E136" s="593"/>
      <c r="F136" s="593"/>
      <c r="G136" s="593"/>
      <c r="H136" s="593"/>
      <c r="I136" s="593"/>
    </row>
    <row r="137" spans="1:9" x14ac:dyDescent="0.25">
      <c r="A137" s="585"/>
      <c r="B137" s="585"/>
      <c r="C137" s="585"/>
      <c r="D137" s="585"/>
      <c r="E137" s="585"/>
      <c r="F137" s="585"/>
      <c r="G137" s="585"/>
      <c r="H137" s="585"/>
      <c r="I137" s="585"/>
    </row>
    <row r="138" spans="1:9" ht="13" x14ac:dyDescent="0.25">
      <c r="A138" s="553" t="s">
        <v>41</v>
      </c>
      <c r="B138" s="553"/>
      <c r="C138" s="553"/>
      <c r="D138" s="553"/>
      <c r="E138" s="553"/>
      <c r="F138" s="553"/>
      <c r="G138" s="553"/>
      <c r="H138" s="553"/>
      <c r="I138" s="553"/>
    </row>
    <row r="139" spans="1:9" ht="13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15.5" x14ac:dyDescent="0.25">
      <c r="A140" s="586" t="s">
        <v>40</v>
      </c>
      <c r="B140" s="586"/>
      <c r="C140" s="586"/>
      <c r="D140" s="586"/>
      <c r="E140" s="586"/>
      <c r="F140" s="586"/>
      <c r="G140" s="586"/>
      <c r="H140" s="586"/>
      <c r="I140" s="586"/>
    </row>
    <row r="141" spans="1:9" ht="14" x14ac:dyDescent="0.25">
      <c r="A141" s="587" t="s">
        <v>39</v>
      </c>
      <c r="B141" s="587"/>
      <c r="C141" s="587"/>
      <c r="D141" s="587"/>
      <c r="E141" s="587"/>
      <c r="F141" s="587"/>
      <c r="G141" s="587"/>
      <c r="H141" s="587"/>
      <c r="I141" s="414" t="s">
        <v>16</v>
      </c>
    </row>
    <row r="142" spans="1:9" ht="13" x14ac:dyDescent="0.25">
      <c r="A142" s="418" t="s">
        <v>15</v>
      </c>
      <c r="B142" s="588" t="s">
        <v>38</v>
      </c>
      <c r="C142" s="588"/>
      <c r="D142" s="588"/>
      <c r="E142" s="588"/>
      <c r="F142" s="588"/>
      <c r="G142" s="588"/>
      <c r="H142" s="588"/>
      <c r="I142" s="20">
        <f>I32</f>
        <v>794.58999999999992</v>
      </c>
    </row>
    <row r="143" spans="1:9" ht="13" x14ac:dyDescent="0.25">
      <c r="A143" s="418" t="s">
        <v>13</v>
      </c>
      <c r="B143" s="588" t="s">
        <v>37</v>
      </c>
      <c r="C143" s="588"/>
      <c r="D143" s="588"/>
      <c r="E143" s="588"/>
      <c r="F143" s="588"/>
      <c r="G143" s="588"/>
      <c r="H143" s="588"/>
      <c r="I143" s="20">
        <f>I44</f>
        <v>267.47000000000003</v>
      </c>
    </row>
    <row r="144" spans="1:9" ht="13" x14ac:dyDescent="0.25">
      <c r="A144" s="418" t="s">
        <v>12</v>
      </c>
      <c r="B144" s="588" t="s">
        <v>36</v>
      </c>
      <c r="C144" s="588"/>
      <c r="D144" s="588"/>
      <c r="E144" s="588"/>
      <c r="F144" s="588"/>
      <c r="G144" s="588"/>
      <c r="H144" s="588"/>
      <c r="I144" s="20">
        <f>I54</f>
        <v>20</v>
      </c>
    </row>
    <row r="145" spans="1:9" ht="13" x14ac:dyDescent="0.25">
      <c r="A145" s="418" t="s">
        <v>35</v>
      </c>
      <c r="B145" s="588" t="s">
        <v>34</v>
      </c>
      <c r="C145" s="588"/>
      <c r="D145" s="588"/>
      <c r="E145" s="588"/>
      <c r="F145" s="588"/>
      <c r="G145" s="588"/>
      <c r="H145" s="588"/>
      <c r="I145" s="20">
        <f>I115</f>
        <v>577.20403192799995</v>
      </c>
    </row>
    <row r="146" spans="1:9" ht="13" x14ac:dyDescent="0.25">
      <c r="A146" s="598" t="s">
        <v>33</v>
      </c>
      <c r="B146" s="598"/>
      <c r="C146" s="598"/>
      <c r="D146" s="598"/>
      <c r="E146" s="598"/>
      <c r="F146" s="598"/>
      <c r="G146" s="598"/>
      <c r="H146" s="598"/>
      <c r="I146" s="20">
        <f>SUM(I142:I145)</f>
        <v>1659.2640319279999</v>
      </c>
    </row>
    <row r="147" spans="1:9" ht="13" x14ac:dyDescent="0.25">
      <c r="A147" s="21" t="s">
        <v>32</v>
      </c>
      <c r="B147" s="588" t="s">
        <v>31</v>
      </c>
      <c r="C147" s="588"/>
      <c r="D147" s="588"/>
      <c r="E147" s="588"/>
      <c r="F147" s="588"/>
      <c r="G147" s="588"/>
      <c r="H147" s="588"/>
      <c r="I147" s="20">
        <f>I131</f>
        <v>210.73083272480602</v>
      </c>
    </row>
    <row r="148" spans="1:9" ht="13" x14ac:dyDescent="0.25">
      <c r="A148" s="598" t="s">
        <v>30</v>
      </c>
      <c r="B148" s="598"/>
      <c r="C148" s="598"/>
      <c r="D148" s="598"/>
      <c r="E148" s="598"/>
      <c r="F148" s="598"/>
      <c r="G148" s="598"/>
      <c r="H148" s="598"/>
      <c r="I148" s="20">
        <v>1870</v>
      </c>
    </row>
    <row r="149" spans="1:9" ht="14.5" x14ac:dyDescent="0.25">
      <c r="A149" s="594" t="s">
        <v>376</v>
      </c>
      <c r="B149" s="594"/>
      <c r="C149" s="594"/>
      <c r="D149" s="594"/>
      <c r="E149" s="594"/>
      <c r="F149" s="594"/>
      <c r="G149" s="594"/>
      <c r="H149" s="594"/>
      <c r="I149" s="594"/>
    </row>
    <row r="150" spans="1:9" ht="15.5" x14ac:dyDescent="0.25">
      <c r="A150" s="586" t="s">
        <v>28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69" x14ac:dyDescent="0.25">
      <c r="A151" s="595" t="s">
        <v>27</v>
      </c>
      <c r="B151" s="595"/>
      <c r="C151" s="580" t="s">
        <v>26</v>
      </c>
      <c r="D151" s="580"/>
      <c r="E151" s="19" t="s">
        <v>25</v>
      </c>
      <c r="F151" s="580" t="s">
        <v>24</v>
      </c>
      <c r="G151" s="580"/>
      <c r="H151" s="414" t="s">
        <v>23</v>
      </c>
      <c r="I151" s="414" t="s">
        <v>22</v>
      </c>
    </row>
    <row r="152" spans="1:9" x14ac:dyDescent="0.25">
      <c r="A152" s="621" t="s">
        <v>185</v>
      </c>
      <c r="B152" s="596"/>
      <c r="C152" s="619">
        <v>1870</v>
      </c>
      <c r="D152" s="597"/>
      <c r="E152" s="18">
        <v>1</v>
      </c>
      <c r="F152" s="619">
        <v>1870</v>
      </c>
      <c r="G152" s="597"/>
      <c r="H152" s="16">
        <v>1</v>
      </c>
      <c r="I152" s="419">
        <v>1870</v>
      </c>
    </row>
    <row r="153" spans="1:9" ht="13" x14ac:dyDescent="0.25">
      <c r="A153" s="603" t="s">
        <v>20</v>
      </c>
      <c r="B153" s="603"/>
      <c r="C153" s="603"/>
      <c r="D153" s="603"/>
      <c r="E153" s="603"/>
      <c r="F153" s="603"/>
      <c r="G153" s="603"/>
      <c r="H153" s="603"/>
      <c r="I153" s="419">
        <v>1870</v>
      </c>
    </row>
    <row r="154" spans="1:9" ht="15.5" x14ac:dyDescent="0.25">
      <c r="A154" s="586" t="s">
        <v>19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15.5" x14ac:dyDescent="0.25">
      <c r="A155" s="586" t="s">
        <v>18</v>
      </c>
      <c r="B155" s="586"/>
      <c r="C155" s="586"/>
      <c r="D155" s="586"/>
      <c r="E155" s="586"/>
      <c r="F155" s="586"/>
      <c r="G155" s="586"/>
      <c r="H155" s="586"/>
      <c r="I155" s="586"/>
    </row>
    <row r="156" spans="1:9" ht="13" x14ac:dyDescent="0.25">
      <c r="A156" s="580" t="s">
        <v>17</v>
      </c>
      <c r="B156" s="580"/>
      <c r="C156" s="580"/>
      <c r="D156" s="580"/>
      <c r="E156" s="580"/>
      <c r="F156" s="580"/>
      <c r="G156" s="580"/>
      <c r="H156" s="580"/>
      <c r="I156" s="414" t="s">
        <v>16</v>
      </c>
    </row>
    <row r="157" spans="1:9" x14ac:dyDescent="0.25">
      <c r="A157" s="417" t="s">
        <v>15</v>
      </c>
      <c r="B157" s="583" t="s">
        <v>14</v>
      </c>
      <c r="C157" s="583"/>
      <c r="D157" s="583"/>
      <c r="E157" s="583"/>
      <c r="F157" s="583"/>
      <c r="G157" s="583"/>
      <c r="H157" s="583"/>
      <c r="I157" s="16">
        <v>12</v>
      </c>
    </row>
    <row r="158" spans="1:9" x14ac:dyDescent="0.25">
      <c r="A158" s="417" t="s">
        <v>13</v>
      </c>
      <c r="B158" s="583" t="s">
        <v>9</v>
      </c>
      <c r="C158" s="583"/>
      <c r="D158" s="583"/>
      <c r="E158" s="583"/>
      <c r="F158" s="583"/>
      <c r="G158" s="583"/>
      <c r="H158" s="583"/>
      <c r="I158" s="419">
        <v>22440</v>
      </c>
    </row>
    <row r="159" spans="1:9" x14ac:dyDescent="0.25">
      <c r="A159" s="417" t="s">
        <v>12</v>
      </c>
      <c r="B159" s="583" t="s">
        <v>11</v>
      </c>
      <c r="C159" s="583"/>
      <c r="D159" s="583"/>
      <c r="E159" s="583"/>
      <c r="F159" s="583"/>
      <c r="G159" s="583"/>
      <c r="H159" s="583"/>
      <c r="I159" s="419"/>
    </row>
    <row r="160" spans="1:9" x14ac:dyDescent="0.25">
      <c r="A160" s="599"/>
      <c r="B160" s="599"/>
      <c r="C160" s="599"/>
      <c r="D160" s="599"/>
      <c r="E160" s="599"/>
      <c r="F160" s="599"/>
      <c r="G160" s="599"/>
      <c r="H160" s="599"/>
      <c r="I160" s="599"/>
    </row>
    <row r="161" spans="1:9" x14ac:dyDescent="0.25">
      <c r="A161" s="596" t="s">
        <v>10</v>
      </c>
      <c r="B161" s="596"/>
      <c r="C161" s="596"/>
      <c r="D161" s="596"/>
      <c r="E161" s="596"/>
      <c r="F161" s="596"/>
      <c r="G161" s="596"/>
      <c r="H161" s="596"/>
      <c r="I161" s="596"/>
    </row>
    <row r="162" spans="1:9" ht="13" x14ac:dyDescent="0.3">
      <c r="A162" s="13"/>
      <c r="B162" s="13"/>
      <c r="C162" s="13"/>
      <c r="D162" s="13"/>
      <c r="E162" s="13"/>
      <c r="F162" s="13"/>
      <c r="G162" s="13"/>
      <c r="H162" s="12"/>
      <c r="I162" s="12"/>
    </row>
    <row r="163" spans="1:9" ht="13" x14ac:dyDescent="0.3">
      <c r="A163" s="600"/>
      <c r="B163" s="600"/>
      <c r="C163" s="600"/>
      <c r="D163" s="600"/>
      <c r="E163" s="600"/>
      <c r="F163" s="600"/>
      <c r="G163" s="600"/>
      <c r="H163" s="600"/>
      <c r="I163" s="600"/>
    </row>
    <row r="164" spans="1:9" ht="18" x14ac:dyDescent="0.25">
      <c r="A164" s="601" t="s">
        <v>9</v>
      </c>
      <c r="B164" s="601"/>
      <c r="C164" s="601"/>
      <c r="D164" s="601"/>
      <c r="E164" s="601"/>
      <c r="F164" s="601"/>
      <c r="G164" s="602">
        <v>1870</v>
      </c>
      <c r="H164" s="602"/>
      <c r="I164" s="602"/>
    </row>
    <row r="165" spans="1:9" ht="18" x14ac:dyDescent="0.4">
      <c r="A165" s="607"/>
      <c r="B165" s="607"/>
      <c r="C165" s="607"/>
      <c r="D165" s="607"/>
      <c r="E165" s="607"/>
      <c r="F165" s="607"/>
      <c r="G165" s="607"/>
      <c r="H165" s="607"/>
      <c r="I165" s="607"/>
    </row>
    <row r="166" spans="1:9" ht="18" x14ac:dyDescent="0.25">
      <c r="A166" s="601" t="s">
        <v>8</v>
      </c>
      <c r="B166" s="601"/>
      <c r="C166" s="601"/>
      <c r="D166" s="601"/>
      <c r="E166" s="601"/>
      <c r="F166" s="601"/>
      <c r="G166" s="608">
        <v>12</v>
      </c>
      <c r="H166" s="608"/>
      <c r="I166" s="608"/>
    </row>
    <row r="167" spans="1:9" ht="18" x14ac:dyDescent="0.25">
      <c r="A167" s="609"/>
      <c r="B167" s="609"/>
      <c r="C167" s="609"/>
      <c r="D167" s="609"/>
      <c r="E167" s="609"/>
      <c r="F167" s="609"/>
      <c r="G167" s="609"/>
      <c r="H167" s="609"/>
      <c r="I167" s="609"/>
    </row>
    <row r="168" spans="1:9" ht="18" x14ac:dyDescent="0.25">
      <c r="A168" s="610" t="s">
        <v>7</v>
      </c>
      <c r="B168" s="610"/>
      <c r="C168" s="610"/>
      <c r="D168" s="610"/>
      <c r="E168" s="610"/>
      <c r="F168" s="610"/>
      <c r="G168" s="611">
        <v>22440</v>
      </c>
      <c r="H168" s="611"/>
      <c r="I168" s="611"/>
    </row>
  </sheetData>
  <mergeCells count="182">
    <mergeCell ref="A165:I165"/>
    <mergeCell ref="A166:F166"/>
    <mergeCell ref="G166:I166"/>
    <mergeCell ref="A167:I167"/>
    <mergeCell ref="A168:F168"/>
    <mergeCell ref="G168:I168"/>
    <mergeCell ref="B159:H159"/>
    <mergeCell ref="A160:I160"/>
    <mergeCell ref="A161:I161"/>
    <mergeCell ref="A163:I163"/>
    <mergeCell ref="A164:F164"/>
    <mergeCell ref="G164:I164"/>
    <mergeCell ref="A153:H153"/>
    <mergeCell ref="A154:I154"/>
    <mergeCell ref="A155:I155"/>
    <mergeCell ref="A156:H156"/>
    <mergeCell ref="B157:H157"/>
    <mergeCell ref="B158:H158"/>
    <mergeCell ref="A150:I150"/>
    <mergeCell ref="A151:B151"/>
    <mergeCell ref="C151:D151"/>
    <mergeCell ref="F151:G151"/>
    <mergeCell ref="A152:B152"/>
    <mergeCell ref="C152:D152"/>
    <mergeCell ref="F152:G152"/>
    <mergeCell ref="B144:H144"/>
    <mergeCell ref="B145:H145"/>
    <mergeCell ref="A146:H146"/>
    <mergeCell ref="B147:H147"/>
    <mergeCell ref="A148:H148"/>
    <mergeCell ref="A149:I149"/>
    <mergeCell ref="A138:I138"/>
    <mergeCell ref="A139:I139"/>
    <mergeCell ref="A140:I140"/>
    <mergeCell ref="A141:H141"/>
    <mergeCell ref="B142:H142"/>
    <mergeCell ref="B143:H143"/>
    <mergeCell ref="A133:G133"/>
    <mergeCell ref="A134:B136"/>
    <mergeCell ref="C134:I134"/>
    <mergeCell ref="C135:I135"/>
    <mergeCell ref="C136:I136"/>
    <mergeCell ref="A137:I137"/>
    <mergeCell ref="B127:G127"/>
    <mergeCell ref="B128:G128"/>
    <mergeCell ref="B129:G129"/>
    <mergeCell ref="B130:G130"/>
    <mergeCell ref="A131:H131"/>
    <mergeCell ref="A132:I132"/>
    <mergeCell ref="B121:G121"/>
    <mergeCell ref="A122:G122"/>
    <mergeCell ref="B123:G123"/>
    <mergeCell ref="B124:G124"/>
    <mergeCell ref="B125:G125"/>
    <mergeCell ref="B126:G126"/>
    <mergeCell ref="A115:H115"/>
    <mergeCell ref="A116:I116"/>
    <mergeCell ref="B117:G117"/>
    <mergeCell ref="A118:G118"/>
    <mergeCell ref="B119:G119"/>
    <mergeCell ref="A120:G120"/>
    <mergeCell ref="B109:H109"/>
    <mergeCell ref="B110:H110"/>
    <mergeCell ref="B111:H111"/>
    <mergeCell ref="B112:H112"/>
    <mergeCell ref="B113:H113"/>
    <mergeCell ref="B114:H114"/>
    <mergeCell ref="B103:H103"/>
    <mergeCell ref="A104:H104"/>
    <mergeCell ref="B105:H105"/>
    <mergeCell ref="A106:H106"/>
    <mergeCell ref="A107:I107"/>
    <mergeCell ref="B108:H108"/>
    <mergeCell ref="B97:H97"/>
    <mergeCell ref="B98:H98"/>
    <mergeCell ref="B99:H99"/>
    <mergeCell ref="B100:H100"/>
    <mergeCell ref="B101:H101"/>
    <mergeCell ref="B102:H102"/>
    <mergeCell ref="B91:H91"/>
    <mergeCell ref="B92:H92"/>
    <mergeCell ref="B93:H93"/>
    <mergeCell ref="B94:H94"/>
    <mergeCell ref="A95:H95"/>
    <mergeCell ref="A96:I96"/>
    <mergeCell ref="A85:I85"/>
    <mergeCell ref="B86:H86"/>
    <mergeCell ref="B87:H87"/>
    <mergeCell ref="B88:H88"/>
    <mergeCell ref="B89:H89"/>
    <mergeCell ref="B90:H90"/>
    <mergeCell ref="A79:I79"/>
    <mergeCell ref="A80:I80"/>
    <mergeCell ref="B81:H81"/>
    <mergeCell ref="B82:H82"/>
    <mergeCell ref="B83:H83"/>
    <mergeCell ref="A84:H84"/>
    <mergeCell ref="B73:H73"/>
    <mergeCell ref="B74:H74"/>
    <mergeCell ref="B75:H75"/>
    <mergeCell ref="A76:H76"/>
    <mergeCell ref="B77:H77"/>
    <mergeCell ref="A78:H78"/>
    <mergeCell ref="B66:G66"/>
    <mergeCell ref="B67:G67"/>
    <mergeCell ref="A68:G68"/>
    <mergeCell ref="A70:I70"/>
    <mergeCell ref="A71:I71"/>
    <mergeCell ref="A72:I72"/>
    <mergeCell ref="B60:G60"/>
    <mergeCell ref="B61:G61"/>
    <mergeCell ref="B62:G62"/>
    <mergeCell ref="B63:G63"/>
    <mergeCell ref="B64:G64"/>
    <mergeCell ref="B65:G65"/>
    <mergeCell ref="B53:H53"/>
    <mergeCell ref="A54:H54"/>
    <mergeCell ref="A55:I55"/>
    <mergeCell ref="A56:I56"/>
    <mergeCell ref="A58:I58"/>
    <mergeCell ref="B59:G59"/>
    <mergeCell ref="A47:I47"/>
    <mergeCell ref="A48:I48"/>
    <mergeCell ref="B49:H49"/>
    <mergeCell ref="B50:H50"/>
    <mergeCell ref="B51:H51"/>
    <mergeCell ref="B52:H52"/>
    <mergeCell ref="B41:H41"/>
    <mergeCell ref="B42:H42"/>
    <mergeCell ref="B43:H43"/>
    <mergeCell ref="B44:H44"/>
    <mergeCell ref="A45:I45"/>
    <mergeCell ref="A46:I46"/>
    <mergeCell ref="B35:H35"/>
    <mergeCell ref="B36:G36"/>
    <mergeCell ref="B37:G37"/>
    <mergeCell ref="B38:H38"/>
    <mergeCell ref="B39:G39"/>
    <mergeCell ref="B40:H40"/>
    <mergeCell ref="B29:H29"/>
    <mergeCell ref="B30:H30"/>
    <mergeCell ref="B31:H31"/>
    <mergeCell ref="A32:H32"/>
    <mergeCell ref="A33:I33"/>
    <mergeCell ref="B34:H34"/>
    <mergeCell ref="B23:G23"/>
    <mergeCell ref="B24:H24"/>
    <mergeCell ref="B25:G25"/>
    <mergeCell ref="B26:G26"/>
    <mergeCell ref="B27:H27"/>
    <mergeCell ref="B28:H28"/>
    <mergeCell ref="B18:G18"/>
    <mergeCell ref="H18:I18"/>
    <mergeCell ref="A19:I19"/>
    <mergeCell ref="A20:I20"/>
    <mergeCell ref="A21:I21"/>
    <mergeCell ref="A22:I22"/>
    <mergeCell ref="A14:I14"/>
    <mergeCell ref="B15:G15"/>
    <mergeCell ref="H15:I15"/>
    <mergeCell ref="B16:G16"/>
    <mergeCell ref="H16:I16"/>
    <mergeCell ref="B17:G17"/>
    <mergeCell ref="H17:I17"/>
    <mergeCell ref="B10:G10"/>
    <mergeCell ref="H10:I10"/>
    <mergeCell ref="B11:G11"/>
    <mergeCell ref="H11:I11"/>
    <mergeCell ref="A12:I12"/>
    <mergeCell ref="A13:I13"/>
    <mergeCell ref="A5:I5"/>
    <mergeCell ref="A7:I7"/>
    <mergeCell ref="B8:G8"/>
    <mergeCell ref="H8:I8"/>
    <mergeCell ref="B9:G9"/>
    <mergeCell ref="H9:I9"/>
    <mergeCell ref="A1:I1"/>
    <mergeCell ref="A2:I2"/>
    <mergeCell ref="A3:E3"/>
    <mergeCell ref="F3:I3"/>
    <mergeCell ref="A4:E4"/>
    <mergeCell ref="F4:I4"/>
  </mergeCells>
  <pageMargins left="0.511811024" right="0.511811024" top="0.78740157499999996" bottom="0.78740157499999996" header="0.31496062000000002" footer="0.3149606200000000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I168"/>
  <sheetViews>
    <sheetView topLeftCell="A4" workbookViewId="0">
      <selection sqref="A1:I168"/>
    </sheetView>
  </sheetViews>
  <sheetFormatPr defaultRowHeight="12.5" x14ac:dyDescent="0.25"/>
  <cols>
    <col min="9" max="9" width="29.1796875" customWidth="1"/>
  </cols>
  <sheetData>
    <row r="1" spans="1:9" ht="23" x14ac:dyDescent="0.25">
      <c r="A1" s="557" t="s">
        <v>178</v>
      </c>
      <c r="B1" s="557"/>
      <c r="C1" s="557"/>
      <c r="D1" s="557"/>
      <c r="E1" s="557"/>
      <c r="F1" s="557"/>
      <c r="G1" s="557"/>
      <c r="H1" s="557"/>
      <c r="I1" s="557"/>
    </row>
    <row r="2" spans="1:9" ht="23" x14ac:dyDescent="0.25">
      <c r="A2" s="558"/>
      <c r="B2" s="558"/>
      <c r="C2" s="558"/>
      <c r="D2" s="558"/>
      <c r="E2" s="558"/>
      <c r="F2" s="558"/>
      <c r="G2" s="558"/>
      <c r="H2" s="558"/>
      <c r="I2" s="558"/>
    </row>
    <row r="3" spans="1:9" ht="13" x14ac:dyDescent="0.25">
      <c r="A3" s="553" t="s">
        <v>182</v>
      </c>
      <c r="B3" s="553"/>
      <c r="C3" s="553"/>
      <c r="D3" s="553"/>
      <c r="E3" s="553"/>
      <c r="F3" s="556"/>
      <c r="G3" s="556"/>
      <c r="H3" s="556"/>
      <c r="I3" s="556"/>
    </row>
    <row r="4" spans="1:9" ht="13" x14ac:dyDescent="0.25">
      <c r="A4" s="553" t="s">
        <v>175</v>
      </c>
      <c r="B4" s="553"/>
      <c r="C4" s="553"/>
      <c r="D4" s="553"/>
      <c r="E4" s="553"/>
      <c r="F4" s="626"/>
      <c r="G4" s="556"/>
      <c r="H4" s="556"/>
      <c r="I4" s="556"/>
    </row>
    <row r="5" spans="1:9" ht="13" x14ac:dyDescent="0.25">
      <c r="A5" s="553" t="s">
        <v>181</v>
      </c>
      <c r="B5" s="553"/>
      <c r="C5" s="553"/>
      <c r="D5" s="553"/>
      <c r="E5" s="553"/>
      <c r="F5" s="553"/>
      <c r="G5" s="553"/>
      <c r="H5" s="553"/>
      <c r="I5" s="553"/>
    </row>
    <row r="6" spans="1:9" ht="13" x14ac:dyDescent="0.25">
      <c r="A6" s="420"/>
      <c r="B6" s="424"/>
      <c r="C6" s="424"/>
      <c r="D6" s="424"/>
      <c r="E6" s="424"/>
      <c r="F6" s="424"/>
      <c r="G6" s="424"/>
      <c r="H6" s="424"/>
      <c r="I6" s="424"/>
    </row>
    <row r="7" spans="1:9" ht="14" x14ac:dyDescent="0.25">
      <c r="A7" s="554" t="s">
        <v>172</v>
      </c>
      <c r="B7" s="554"/>
      <c r="C7" s="554"/>
      <c r="D7" s="554"/>
      <c r="E7" s="554"/>
      <c r="F7" s="554"/>
      <c r="G7" s="554"/>
      <c r="H7" s="554"/>
      <c r="I7" s="554"/>
    </row>
    <row r="8" spans="1:9" ht="13" x14ac:dyDescent="0.25">
      <c r="A8" s="414" t="s">
        <v>15</v>
      </c>
      <c r="B8" s="553" t="s">
        <v>171</v>
      </c>
      <c r="C8" s="553"/>
      <c r="D8" s="553"/>
      <c r="E8" s="553"/>
      <c r="F8" s="553"/>
      <c r="G8" s="553"/>
      <c r="H8" s="555">
        <v>41086</v>
      </c>
      <c r="I8" s="555"/>
    </row>
    <row r="9" spans="1:9" ht="13" x14ac:dyDescent="0.25">
      <c r="A9" s="414" t="s">
        <v>13</v>
      </c>
      <c r="B9" s="553" t="s">
        <v>169</v>
      </c>
      <c r="C9" s="553"/>
      <c r="D9" s="553"/>
      <c r="E9" s="553"/>
      <c r="F9" s="553"/>
      <c r="G9" s="553"/>
      <c r="H9" s="556" t="s">
        <v>386</v>
      </c>
      <c r="I9" s="556"/>
    </row>
    <row r="10" spans="1:9" ht="13" x14ac:dyDescent="0.25">
      <c r="A10" s="414" t="s">
        <v>12</v>
      </c>
      <c r="B10" s="553" t="s">
        <v>167</v>
      </c>
      <c r="C10" s="553"/>
      <c r="D10" s="553"/>
      <c r="E10" s="553"/>
      <c r="F10" s="553"/>
      <c r="G10" s="553"/>
      <c r="H10" s="556" t="s">
        <v>247</v>
      </c>
      <c r="I10" s="556"/>
    </row>
    <row r="11" spans="1:9" ht="13" x14ac:dyDescent="0.25">
      <c r="A11" s="414" t="s">
        <v>35</v>
      </c>
      <c r="B11" s="553" t="s">
        <v>165</v>
      </c>
      <c r="C11" s="553"/>
      <c r="D11" s="553"/>
      <c r="E11" s="553"/>
      <c r="F11" s="553"/>
      <c r="G11" s="553"/>
      <c r="H11" s="556">
        <v>12</v>
      </c>
      <c r="I11" s="556"/>
    </row>
    <row r="12" spans="1:9" ht="13" x14ac:dyDescent="0.25">
      <c r="A12" s="560"/>
      <c r="B12" s="560"/>
      <c r="C12" s="560"/>
      <c r="D12" s="560"/>
      <c r="E12" s="560"/>
      <c r="F12" s="560"/>
      <c r="G12" s="560"/>
      <c r="H12" s="560"/>
      <c r="I12" s="560"/>
    </row>
    <row r="13" spans="1:9" ht="14" x14ac:dyDescent="0.25">
      <c r="A13" s="554" t="s">
        <v>164</v>
      </c>
      <c r="B13" s="554"/>
      <c r="C13" s="554"/>
      <c r="D13" s="554"/>
      <c r="E13" s="554"/>
      <c r="F13" s="554"/>
      <c r="G13" s="554"/>
      <c r="H13" s="554"/>
      <c r="I13" s="554"/>
    </row>
    <row r="14" spans="1:9" ht="14" x14ac:dyDescent="0.25">
      <c r="A14" s="554" t="s">
        <v>163</v>
      </c>
      <c r="B14" s="554"/>
      <c r="C14" s="554"/>
      <c r="D14" s="554"/>
      <c r="E14" s="554"/>
      <c r="F14" s="554"/>
      <c r="G14" s="554"/>
      <c r="H14" s="554"/>
      <c r="I14" s="554"/>
    </row>
    <row r="15" spans="1:9" ht="13" x14ac:dyDescent="0.25">
      <c r="A15" s="414">
        <v>1</v>
      </c>
      <c r="B15" s="553" t="s">
        <v>162</v>
      </c>
      <c r="C15" s="553"/>
      <c r="D15" s="553"/>
      <c r="E15" s="553"/>
      <c r="F15" s="553"/>
      <c r="G15" s="553"/>
      <c r="H15" s="565" t="s">
        <v>185</v>
      </c>
      <c r="I15" s="565"/>
    </row>
    <row r="16" spans="1:9" ht="13" x14ac:dyDescent="0.25">
      <c r="A16" s="414">
        <v>2</v>
      </c>
      <c r="B16" s="553" t="s">
        <v>161</v>
      </c>
      <c r="C16" s="553"/>
      <c r="D16" s="553"/>
      <c r="E16" s="553"/>
      <c r="F16" s="553"/>
      <c r="G16" s="553"/>
      <c r="H16" s="565">
        <v>758.79</v>
      </c>
      <c r="I16" s="565"/>
    </row>
    <row r="17" spans="1:9" ht="14" x14ac:dyDescent="0.25">
      <c r="A17" s="414">
        <v>3</v>
      </c>
      <c r="B17" s="553" t="s">
        <v>160</v>
      </c>
      <c r="C17" s="553"/>
      <c r="D17" s="553"/>
      <c r="E17" s="553"/>
      <c r="F17" s="553"/>
      <c r="G17" s="553"/>
      <c r="H17" s="561" t="s">
        <v>185</v>
      </c>
      <c r="I17" s="561"/>
    </row>
    <row r="18" spans="1:9" ht="13" x14ac:dyDescent="0.25">
      <c r="A18" s="414">
        <v>4</v>
      </c>
      <c r="B18" s="553" t="s">
        <v>159</v>
      </c>
      <c r="C18" s="553"/>
      <c r="D18" s="553"/>
      <c r="E18" s="553"/>
      <c r="F18" s="553"/>
      <c r="G18" s="553"/>
      <c r="H18" s="562" t="s">
        <v>247</v>
      </c>
      <c r="I18" s="562"/>
    </row>
    <row r="19" spans="1:9" x14ac:dyDescent="0.25">
      <c r="A19" s="563"/>
      <c r="B19" s="563"/>
      <c r="C19" s="563"/>
      <c r="D19" s="563"/>
      <c r="E19" s="563"/>
      <c r="F19" s="563"/>
      <c r="G19" s="563"/>
      <c r="H19" s="563"/>
      <c r="I19" s="563"/>
    </row>
    <row r="20" spans="1:9" x14ac:dyDescent="0.25">
      <c r="A20" s="564" t="s">
        <v>157</v>
      </c>
      <c r="B20" s="564"/>
      <c r="C20" s="564"/>
      <c r="D20" s="564"/>
      <c r="E20" s="564"/>
      <c r="F20" s="564"/>
      <c r="G20" s="564"/>
      <c r="H20" s="564"/>
      <c r="I20" s="564"/>
    </row>
    <row r="21" spans="1:9" ht="13" x14ac:dyDescent="0.3">
      <c r="A21" s="567"/>
      <c r="B21" s="567"/>
      <c r="C21" s="567"/>
      <c r="D21" s="567"/>
      <c r="E21" s="567"/>
      <c r="F21" s="567"/>
      <c r="G21" s="567"/>
      <c r="H21" s="567"/>
      <c r="I21" s="567"/>
    </row>
    <row r="22" spans="1:9" ht="13" x14ac:dyDescent="0.25">
      <c r="A22" s="568" t="s">
        <v>156</v>
      </c>
      <c r="B22" s="568"/>
      <c r="C22" s="568"/>
      <c r="D22" s="568"/>
      <c r="E22" s="568"/>
      <c r="F22" s="568"/>
      <c r="G22" s="568"/>
      <c r="H22" s="568"/>
      <c r="I22" s="568"/>
    </row>
    <row r="23" spans="1:9" ht="14" x14ac:dyDescent="0.25">
      <c r="A23" s="63">
        <v>1</v>
      </c>
      <c r="B23" s="569" t="s">
        <v>155</v>
      </c>
      <c r="C23" s="569"/>
      <c r="D23" s="569"/>
      <c r="E23" s="569"/>
      <c r="F23" s="569"/>
      <c r="G23" s="569"/>
      <c r="H23" s="64" t="s">
        <v>62</v>
      </c>
      <c r="I23" s="63" t="s">
        <v>154</v>
      </c>
    </row>
    <row r="24" spans="1:9" ht="13" x14ac:dyDescent="0.25">
      <c r="A24" s="414" t="s">
        <v>15</v>
      </c>
      <c r="B24" s="553" t="s">
        <v>186</v>
      </c>
      <c r="C24" s="553"/>
      <c r="D24" s="553"/>
      <c r="E24" s="553"/>
      <c r="F24" s="553"/>
      <c r="G24" s="553"/>
      <c r="H24" s="553"/>
      <c r="I24" s="60">
        <v>758.79</v>
      </c>
    </row>
    <row r="25" spans="1:9" ht="13" x14ac:dyDescent="0.25">
      <c r="A25" s="414" t="s">
        <v>13</v>
      </c>
      <c r="B25" s="570" t="s">
        <v>232</v>
      </c>
      <c r="C25" s="570"/>
      <c r="D25" s="570"/>
      <c r="E25" s="570"/>
      <c r="F25" s="570"/>
      <c r="G25" s="570"/>
      <c r="H25" s="30"/>
      <c r="I25" s="60"/>
    </row>
    <row r="26" spans="1:9" ht="13" x14ac:dyDescent="0.25">
      <c r="A26" s="414" t="s">
        <v>12</v>
      </c>
      <c r="B26" s="571" t="s">
        <v>202</v>
      </c>
      <c r="C26" s="571"/>
      <c r="D26" s="571"/>
      <c r="E26" s="571"/>
      <c r="F26" s="571"/>
      <c r="G26" s="571"/>
      <c r="H26" s="61">
        <v>0.05</v>
      </c>
      <c r="I26" s="60">
        <v>35.799999999999997</v>
      </c>
    </row>
    <row r="27" spans="1:9" ht="13" x14ac:dyDescent="0.25">
      <c r="A27" s="414" t="s">
        <v>35</v>
      </c>
      <c r="B27" s="553" t="s">
        <v>150</v>
      </c>
      <c r="C27" s="553"/>
      <c r="D27" s="553"/>
      <c r="E27" s="553"/>
      <c r="F27" s="553"/>
      <c r="G27" s="553"/>
      <c r="H27" s="553"/>
      <c r="I27" s="60"/>
    </row>
    <row r="28" spans="1:9" ht="13" x14ac:dyDescent="0.25">
      <c r="A28" s="414" t="s">
        <v>32</v>
      </c>
      <c r="B28" s="553" t="s">
        <v>149</v>
      </c>
      <c r="C28" s="553"/>
      <c r="D28" s="553"/>
      <c r="E28" s="553"/>
      <c r="F28" s="553"/>
      <c r="G28" s="553"/>
      <c r="H28" s="553"/>
      <c r="I28" s="60"/>
    </row>
    <row r="29" spans="1:9" ht="13" x14ac:dyDescent="0.25">
      <c r="A29" s="414" t="s">
        <v>81</v>
      </c>
      <c r="B29" s="553" t="s">
        <v>148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414" t="s">
        <v>79</v>
      </c>
      <c r="B30" s="553" t="s">
        <v>147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414" t="s">
        <v>114</v>
      </c>
      <c r="B31" s="553" t="s">
        <v>375</v>
      </c>
      <c r="C31" s="553"/>
      <c r="D31" s="553"/>
      <c r="E31" s="553"/>
      <c r="F31" s="553"/>
      <c r="G31" s="553"/>
      <c r="H31" s="553"/>
      <c r="I31" s="60"/>
    </row>
    <row r="32" spans="1:9" ht="14" x14ac:dyDescent="0.25">
      <c r="A32" s="566" t="s">
        <v>144</v>
      </c>
      <c r="B32" s="566"/>
      <c r="C32" s="566"/>
      <c r="D32" s="566"/>
      <c r="E32" s="566"/>
      <c r="F32" s="566"/>
      <c r="G32" s="566"/>
      <c r="H32" s="566"/>
      <c r="I32" s="59">
        <f>SUM(I24:I31)</f>
        <v>794.58999999999992</v>
      </c>
    </row>
    <row r="33" spans="1:9" ht="13" x14ac:dyDescent="0.25">
      <c r="A33" s="560" t="s">
        <v>143</v>
      </c>
      <c r="B33" s="560"/>
      <c r="C33" s="560"/>
      <c r="D33" s="560"/>
      <c r="E33" s="560"/>
      <c r="F33" s="560"/>
      <c r="G33" s="560"/>
      <c r="H33" s="560"/>
      <c r="I33" s="560"/>
    </row>
    <row r="34" spans="1:9" ht="14" x14ac:dyDescent="0.25">
      <c r="A34" s="422">
        <v>2</v>
      </c>
      <c r="B34" s="554" t="s">
        <v>142</v>
      </c>
      <c r="C34" s="554"/>
      <c r="D34" s="554"/>
      <c r="E34" s="554"/>
      <c r="F34" s="554"/>
      <c r="G34" s="554"/>
      <c r="H34" s="554"/>
      <c r="I34" s="423" t="s">
        <v>16</v>
      </c>
    </row>
    <row r="35" spans="1:9" ht="13" x14ac:dyDescent="0.25">
      <c r="A35" s="415" t="s">
        <v>15</v>
      </c>
      <c r="B35" s="573"/>
      <c r="C35" s="573"/>
      <c r="D35" s="573"/>
      <c r="E35" s="573"/>
      <c r="F35" s="573"/>
      <c r="G35" s="573"/>
      <c r="H35" s="573"/>
      <c r="I35" s="25">
        <v>77.67</v>
      </c>
    </row>
    <row r="36" spans="1:9" ht="13" x14ac:dyDescent="0.25">
      <c r="A36" s="415"/>
      <c r="B36" s="572" t="s">
        <v>140</v>
      </c>
      <c r="C36" s="572"/>
      <c r="D36" s="572"/>
      <c r="E36" s="572"/>
      <c r="F36" s="572"/>
      <c r="G36" s="572"/>
      <c r="H36" s="57">
        <v>2.8</v>
      </c>
      <c r="I36" s="28" t="s">
        <v>49</v>
      </c>
    </row>
    <row r="37" spans="1:9" ht="13" x14ac:dyDescent="0.25">
      <c r="A37" s="415"/>
      <c r="B37" s="576" t="s">
        <v>255</v>
      </c>
      <c r="C37" s="576"/>
      <c r="D37" s="576"/>
      <c r="E37" s="576"/>
      <c r="F37" s="576"/>
      <c r="G37" s="576"/>
      <c r="H37" s="58"/>
      <c r="I37" s="28"/>
    </row>
    <row r="38" spans="1:9" ht="13" x14ac:dyDescent="0.25">
      <c r="A38" s="415" t="s">
        <v>13</v>
      </c>
      <c r="B38" s="573" t="s">
        <v>378</v>
      </c>
      <c r="C38" s="573"/>
      <c r="D38" s="573"/>
      <c r="E38" s="573"/>
      <c r="F38" s="573"/>
      <c r="G38" s="573"/>
      <c r="H38" s="573"/>
      <c r="I38" s="25">
        <v>184.8</v>
      </c>
    </row>
    <row r="39" spans="1:9" ht="13" x14ac:dyDescent="0.25">
      <c r="A39" s="415"/>
      <c r="B39" s="572" t="s">
        <v>256</v>
      </c>
      <c r="C39" s="572"/>
      <c r="D39" s="572"/>
      <c r="E39" s="572"/>
      <c r="F39" s="572"/>
      <c r="G39" s="572"/>
      <c r="H39" s="57">
        <v>231</v>
      </c>
      <c r="I39" s="28" t="s">
        <v>49</v>
      </c>
    </row>
    <row r="40" spans="1:9" ht="13" x14ac:dyDescent="0.25">
      <c r="A40" s="415" t="s">
        <v>12</v>
      </c>
      <c r="B40" s="573" t="s">
        <v>136</v>
      </c>
      <c r="C40" s="573"/>
      <c r="D40" s="573"/>
      <c r="E40" s="573"/>
      <c r="F40" s="573"/>
      <c r="G40" s="573"/>
      <c r="H40" s="573"/>
      <c r="I40" s="25"/>
    </row>
    <row r="41" spans="1:9" ht="13" x14ac:dyDescent="0.25">
      <c r="A41" s="415" t="s">
        <v>35</v>
      </c>
      <c r="B41" s="574" t="s">
        <v>357</v>
      </c>
      <c r="C41" s="574"/>
      <c r="D41" s="574"/>
      <c r="E41" s="574"/>
      <c r="F41" s="574"/>
      <c r="G41" s="574"/>
      <c r="H41" s="574"/>
      <c r="I41" s="20"/>
    </row>
    <row r="42" spans="1:9" ht="13" x14ac:dyDescent="0.25">
      <c r="A42" s="415" t="s">
        <v>32</v>
      </c>
      <c r="B42" s="574" t="s">
        <v>259</v>
      </c>
      <c r="C42" s="574"/>
      <c r="D42" s="574"/>
      <c r="E42" s="574"/>
      <c r="F42" s="574"/>
      <c r="G42" s="574"/>
      <c r="H42" s="574"/>
      <c r="I42" s="25">
        <v>5</v>
      </c>
    </row>
    <row r="43" spans="1:9" ht="13" x14ac:dyDescent="0.25">
      <c r="A43" s="415" t="s">
        <v>81</v>
      </c>
      <c r="B43" s="574" t="s">
        <v>65</v>
      </c>
      <c r="C43" s="574"/>
      <c r="D43" s="574"/>
      <c r="E43" s="574"/>
      <c r="F43" s="574"/>
      <c r="G43" s="574"/>
      <c r="H43" s="574"/>
      <c r="I43" s="20">
        <v>0</v>
      </c>
    </row>
    <row r="44" spans="1:9" ht="13" x14ac:dyDescent="0.25">
      <c r="A44" s="426"/>
      <c r="B44" s="575" t="s">
        <v>133</v>
      </c>
      <c r="C44" s="575"/>
      <c r="D44" s="575"/>
      <c r="E44" s="575"/>
      <c r="F44" s="575"/>
      <c r="G44" s="575"/>
      <c r="H44" s="575"/>
      <c r="I44" s="25">
        <f>SUM(I35:I43)</f>
        <v>267.47000000000003</v>
      </c>
    </row>
    <row r="45" spans="1:9" ht="13" x14ac:dyDescent="0.25">
      <c r="A45" s="560"/>
      <c r="B45" s="560"/>
      <c r="C45" s="560"/>
      <c r="D45" s="560"/>
      <c r="E45" s="560"/>
      <c r="F45" s="560"/>
      <c r="G45" s="560"/>
      <c r="H45" s="560"/>
      <c r="I45" s="560"/>
    </row>
    <row r="46" spans="1:9" ht="13" x14ac:dyDescent="0.25">
      <c r="A46" s="580" t="s">
        <v>132</v>
      </c>
      <c r="B46" s="580"/>
      <c r="C46" s="580"/>
      <c r="D46" s="580"/>
      <c r="E46" s="580"/>
      <c r="F46" s="580"/>
      <c r="G46" s="580"/>
      <c r="H46" s="580"/>
      <c r="I46" s="580"/>
    </row>
    <row r="47" spans="1:9" ht="13" x14ac:dyDescent="0.25">
      <c r="A47" s="580"/>
      <c r="B47" s="580"/>
      <c r="C47" s="580"/>
      <c r="D47" s="580"/>
      <c r="E47" s="580"/>
      <c r="F47" s="580"/>
      <c r="G47" s="580"/>
      <c r="H47" s="580"/>
      <c r="I47" s="580"/>
    </row>
    <row r="48" spans="1:9" ht="13" x14ac:dyDescent="0.25">
      <c r="A48" s="580" t="s">
        <v>131</v>
      </c>
      <c r="B48" s="580"/>
      <c r="C48" s="580"/>
      <c r="D48" s="580"/>
      <c r="E48" s="580"/>
      <c r="F48" s="580"/>
      <c r="G48" s="580"/>
      <c r="H48" s="580"/>
      <c r="I48" s="580"/>
    </row>
    <row r="49" spans="1:9" ht="14" x14ac:dyDescent="0.25">
      <c r="A49" s="422">
        <v>3</v>
      </c>
      <c r="B49" s="554" t="s">
        <v>130</v>
      </c>
      <c r="C49" s="554"/>
      <c r="D49" s="554"/>
      <c r="E49" s="554"/>
      <c r="F49" s="554"/>
      <c r="G49" s="554"/>
      <c r="H49" s="554"/>
      <c r="I49" s="422" t="s">
        <v>16</v>
      </c>
    </row>
    <row r="50" spans="1:9" ht="13" x14ac:dyDescent="0.25">
      <c r="A50" s="415" t="s">
        <v>15</v>
      </c>
      <c r="B50" s="553" t="s">
        <v>129</v>
      </c>
      <c r="C50" s="553"/>
      <c r="D50" s="553"/>
      <c r="E50" s="553"/>
      <c r="F50" s="553"/>
      <c r="G50" s="553"/>
      <c r="H50" s="553"/>
      <c r="I50" s="25">
        <v>20</v>
      </c>
    </row>
    <row r="51" spans="1:9" ht="13" x14ac:dyDescent="0.25">
      <c r="A51" s="415" t="s">
        <v>13</v>
      </c>
      <c r="B51" s="553" t="s">
        <v>128</v>
      </c>
      <c r="C51" s="553"/>
      <c r="D51" s="553"/>
      <c r="E51" s="553"/>
      <c r="F51" s="553"/>
      <c r="G51" s="553"/>
      <c r="H51" s="553"/>
      <c r="I51" s="20" t="s">
        <v>126</v>
      </c>
    </row>
    <row r="52" spans="1:9" ht="13" x14ac:dyDescent="0.25">
      <c r="A52" s="415" t="s">
        <v>12</v>
      </c>
      <c r="B52" s="577" t="s">
        <v>127</v>
      </c>
      <c r="C52" s="577"/>
      <c r="D52" s="577"/>
      <c r="E52" s="577"/>
      <c r="F52" s="577"/>
      <c r="G52" s="577"/>
      <c r="H52" s="577"/>
      <c r="I52" s="20" t="s">
        <v>126</v>
      </c>
    </row>
    <row r="53" spans="1:9" ht="13" x14ac:dyDescent="0.25">
      <c r="A53" s="415" t="s">
        <v>35</v>
      </c>
      <c r="B53" s="553" t="s">
        <v>65</v>
      </c>
      <c r="C53" s="553"/>
      <c r="D53" s="553"/>
      <c r="E53" s="553"/>
      <c r="F53" s="553"/>
      <c r="G53" s="553"/>
      <c r="H53" s="553"/>
      <c r="I53" s="20">
        <v>0</v>
      </c>
    </row>
    <row r="54" spans="1:9" ht="13" x14ac:dyDescent="0.25">
      <c r="A54" s="578" t="s">
        <v>125</v>
      </c>
      <c r="B54" s="578"/>
      <c r="C54" s="578"/>
      <c r="D54" s="578"/>
      <c r="E54" s="578"/>
      <c r="F54" s="578"/>
      <c r="G54" s="578"/>
      <c r="H54" s="578"/>
      <c r="I54" s="20">
        <f>SUM(I50:I53)</f>
        <v>20</v>
      </c>
    </row>
    <row r="55" spans="1:9" ht="18" x14ac:dyDescent="0.25">
      <c r="A55" s="579"/>
      <c r="B55" s="579"/>
      <c r="C55" s="579"/>
      <c r="D55" s="579"/>
      <c r="E55" s="579"/>
      <c r="F55" s="579"/>
      <c r="G55" s="579"/>
      <c r="H55" s="579"/>
      <c r="I55" s="579"/>
    </row>
    <row r="56" spans="1:9" x14ac:dyDescent="0.25">
      <c r="A56" s="564" t="s">
        <v>124</v>
      </c>
      <c r="B56" s="564"/>
      <c r="C56" s="564"/>
      <c r="D56" s="564"/>
      <c r="E56" s="564"/>
      <c r="F56" s="564"/>
      <c r="G56" s="564"/>
      <c r="H56" s="564"/>
      <c r="I56" s="564"/>
    </row>
    <row r="57" spans="1:9" ht="18" x14ac:dyDescent="0.25">
      <c r="A57" s="55"/>
      <c r="B57" s="54"/>
      <c r="C57" s="54"/>
      <c r="D57" s="54"/>
      <c r="E57" s="54"/>
      <c r="F57" s="54"/>
      <c r="G57" s="54"/>
      <c r="H57" s="54"/>
      <c r="I57" s="53"/>
    </row>
    <row r="58" spans="1:9" ht="13" x14ac:dyDescent="0.25">
      <c r="A58" s="568" t="s">
        <v>123</v>
      </c>
      <c r="B58" s="568"/>
      <c r="C58" s="568"/>
      <c r="D58" s="568"/>
      <c r="E58" s="568"/>
      <c r="F58" s="568"/>
      <c r="G58" s="568"/>
      <c r="H58" s="568"/>
      <c r="I58" s="568"/>
    </row>
    <row r="59" spans="1:9" ht="14" x14ac:dyDescent="0.25">
      <c r="A59" s="52" t="s">
        <v>76</v>
      </c>
      <c r="B59" s="554" t="s">
        <v>122</v>
      </c>
      <c r="C59" s="554"/>
      <c r="D59" s="554"/>
      <c r="E59" s="554"/>
      <c r="F59" s="554"/>
      <c r="G59" s="554"/>
      <c r="H59" s="423" t="s">
        <v>62</v>
      </c>
      <c r="I59" s="423" t="s">
        <v>16</v>
      </c>
    </row>
    <row r="60" spans="1:9" ht="13" x14ac:dyDescent="0.25">
      <c r="A60" s="50" t="s">
        <v>15</v>
      </c>
      <c r="B60" s="553" t="s">
        <v>121</v>
      </c>
      <c r="C60" s="553"/>
      <c r="D60" s="553"/>
      <c r="E60" s="553"/>
      <c r="F60" s="553"/>
      <c r="G60" s="553"/>
      <c r="H60" s="32">
        <v>0.2</v>
      </c>
      <c r="I60" s="49">
        <f>I32*20%</f>
        <v>158.91800000000001</v>
      </c>
    </row>
    <row r="61" spans="1:9" ht="13" x14ac:dyDescent="0.25">
      <c r="A61" s="50" t="s">
        <v>13</v>
      </c>
      <c r="B61" s="553" t="s">
        <v>120</v>
      </c>
      <c r="C61" s="553"/>
      <c r="D61" s="553"/>
      <c r="E61" s="553"/>
      <c r="F61" s="553"/>
      <c r="G61" s="553"/>
      <c r="H61" s="32">
        <v>1.4999999999999999E-2</v>
      </c>
      <c r="I61" s="49">
        <f>I32*1.5%</f>
        <v>11.918849999999999</v>
      </c>
    </row>
    <row r="62" spans="1:9" ht="13" x14ac:dyDescent="0.25">
      <c r="A62" s="50" t="s">
        <v>12</v>
      </c>
      <c r="B62" s="553" t="s">
        <v>119</v>
      </c>
      <c r="C62" s="553"/>
      <c r="D62" s="553"/>
      <c r="E62" s="553"/>
      <c r="F62" s="553"/>
      <c r="G62" s="553"/>
      <c r="H62" s="32">
        <v>0.01</v>
      </c>
      <c r="I62" s="49">
        <f>I32*1%</f>
        <v>7.9458999999999991</v>
      </c>
    </row>
    <row r="63" spans="1:9" ht="13" x14ac:dyDescent="0.25">
      <c r="A63" s="50" t="s">
        <v>35</v>
      </c>
      <c r="B63" s="553" t="s">
        <v>118</v>
      </c>
      <c r="C63" s="553"/>
      <c r="D63" s="553"/>
      <c r="E63" s="553"/>
      <c r="F63" s="553"/>
      <c r="G63" s="553"/>
      <c r="H63" s="32">
        <v>2E-3</v>
      </c>
      <c r="I63" s="49">
        <f>I32*0.2%</f>
        <v>1.5891799999999998</v>
      </c>
    </row>
    <row r="64" spans="1:9" ht="13" x14ac:dyDescent="0.25">
      <c r="A64" s="50" t="s">
        <v>32</v>
      </c>
      <c r="B64" s="553" t="s">
        <v>117</v>
      </c>
      <c r="C64" s="553"/>
      <c r="D64" s="553"/>
      <c r="E64" s="553"/>
      <c r="F64" s="553"/>
      <c r="G64" s="553"/>
      <c r="H64" s="32">
        <v>2.5000000000000001E-2</v>
      </c>
      <c r="I64" s="49">
        <f>I32*2.5%</f>
        <v>19.864750000000001</v>
      </c>
    </row>
    <row r="65" spans="1:9" ht="13" x14ac:dyDescent="0.25">
      <c r="A65" s="50" t="s">
        <v>81</v>
      </c>
      <c r="B65" s="553" t="s">
        <v>116</v>
      </c>
      <c r="C65" s="553"/>
      <c r="D65" s="553"/>
      <c r="E65" s="553"/>
      <c r="F65" s="553"/>
      <c r="G65" s="553"/>
      <c r="H65" s="32">
        <v>0.08</v>
      </c>
      <c r="I65" s="49">
        <f>I32*8%</f>
        <v>63.567199999999993</v>
      </c>
    </row>
    <row r="66" spans="1:9" ht="13" x14ac:dyDescent="0.25">
      <c r="A66" s="50" t="s">
        <v>79</v>
      </c>
      <c r="B66" s="553" t="s">
        <v>115</v>
      </c>
      <c r="C66" s="553"/>
      <c r="D66" s="553"/>
      <c r="E66" s="553"/>
      <c r="F66" s="553"/>
      <c r="G66" s="553"/>
      <c r="H66" s="32">
        <v>0.03</v>
      </c>
      <c r="I66" s="49">
        <f>I32*3%</f>
        <v>23.837699999999998</v>
      </c>
    </row>
    <row r="67" spans="1:9" ht="13" x14ac:dyDescent="0.25">
      <c r="A67" s="50" t="s">
        <v>114</v>
      </c>
      <c r="B67" s="553" t="s">
        <v>113</v>
      </c>
      <c r="C67" s="553"/>
      <c r="D67" s="553"/>
      <c r="E67" s="553"/>
      <c r="F67" s="553"/>
      <c r="G67" s="553"/>
      <c r="H67" s="32">
        <v>6.0000000000000001E-3</v>
      </c>
      <c r="I67" s="49">
        <f>I32*0.6%</f>
        <v>4.7675399999999994</v>
      </c>
    </row>
    <row r="68" spans="1:9" ht="13" x14ac:dyDescent="0.25">
      <c r="A68" s="578" t="s">
        <v>47</v>
      </c>
      <c r="B68" s="578"/>
      <c r="C68" s="578"/>
      <c r="D68" s="578"/>
      <c r="E68" s="578"/>
      <c r="F68" s="578"/>
      <c r="G68" s="578"/>
      <c r="H68" s="32">
        <f>SUM(H60:H67)</f>
        <v>0.3680000000000001</v>
      </c>
      <c r="I68" s="25">
        <f>SUM(I60:I67)</f>
        <v>292.40911999999997</v>
      </c>
    </row>
    <row r="69" spans="1:9" ht="13" x14ac:dyDescent="0.25">
      <c r="A69" s="425"/>
      <c r="B69" s="47"/>
      <c r="C69" s="47"/>
      <c r="D69" s="47"/>
      <c r="E69" s="47"/>
      <c r="F69" s="47"/>
      <c r="G69" s="47"/>
      <c r="H69" s="46"/>
      <c r="I69" s="45"/>
    </row>
    <row r="70" spans="1:9" ht="13" x14ac:dyDescent="0.25">
      <c r="A70" s="553" t="s">
        <v>112</v>
      </c>
      <c r="B70" s="553"/>
      <c r="C70" s="553"/>
      <c r="D70" s="553"/>
      <c r="E70" s="553"/>
      <c r="F70" s="553"/>
      <c r="G70" s="553"/>
      <c r="H70" s="553"/>
      <c r="I70" s="553"/>
    </row>
    <row r="71" spans="1:9" ht="13" x14ac:dyDescent="0.25">
      <c r="A71" s="560"/>
      <c r="B71" s="560"/>
      <c r="C71" s="560"/>
      <c r="D71" s="560"/>
      <c r="E71" s="560"/>
      <c r="F71" s="560"/>
      <c r="G71" s="560"/>
      <c r="H71" s="560"/>
      <c r="I71" s="560"/>
    </row>
    <row r="72" spans="1:9" ht="14" x14ac:dyDescent="0.25">
      <c r="A72" s="554" t="s">
        <v>111</v>
      </c>
      <c r="B72" s="554"/>
      <c r="C72" s="554"/>
      <c r="D72" s="554"/>
      <c r="E72" s="554"/>
      <c r="F72" s="554"/>
      <c r="G72" s="554"/>
      <c r="H72" s="554"/>
      <c r="I72" s="554"/>
    </row>
    <row r="73" spans="1:9" ht="14" x14ac:dyDescent="0.25">
      <c r="A73" s="422" t="s">
        <v>74</v>
      </c>
      <c r="B73" s="554" t="s">
        <v>110</v>
      </c>
      <c r="C73" s="554"/>
      <c r="D73" s="554"/>
      <c r="E73" s="554"/>
      <c r="F73" s="554"/>
      <c r="G73" s="554"/>
      <c r="H73" s="554"/>
      <c r="I73" s="422" t="s">
        <v>16</v>
      </c>
    </row>
    <row r="74" spans="1:9" ht="13" x14ac:dyDescent="0.25">
      <c r="A74" s="415" t="s">
        <v>15</v>
      </c>
      <c r="B74" s="553" t="s">
        <v>109</v>
      </c>
      <c r="C74" s="553"/>
      <c r="D74" s="553"/>
      <c r="E74" s="553"/>
      <c r="F74" s="553"/>
      <c r="G74" s="553"/>
      <c r="H74" s="553"/>
      <c r="I74" s="25">
        <f>I32*8.33%</f>
        <v>66.189346999999998</v>
      </c>
    </row>
    <row r="75" spans="1:9" ht="13" x14ac:dyDescent="0.25">
      <c r="A75" s="415" t="s">
        <v>13</v>
      </c>
      <c r="B75" s="553" t="s">
        <v>108</v>
      </c>
      <c r="C75" s="553"/>
      <c r="D75" s="553"/>
      <c r="E75" s="553"/>
      <c r="F75" s="553"/>
      <c r="G75" s="553"/>
      <c r="H75" s="553"/>
      <c r="I75" s="44">
        <f>I32*2.78%</f>
        <v>22.089601999999996</v>
      </c>
    </row>
    <row r="76" spans="1:9" ht="13" x14ac:dyDescent="0.25">
      <c r="A76" s="578" t="s">
        <v>80</v>
      </c>
      <c r="B76" s="578"/>
      <c r="C76" s="578"/>
      <c r="D76" s="578"/>
      <c r="E76" s="578"/>
      <c r="F76" s="578"/>
      <c r="G76" s="578"/>
      <c r="H76" s="578"/>
      <c r="I76" s="44">
        <f>SUM(I74:I75)</f>
        <v>88.278948999999997</v>
      </c>
    </row>
    <row r="77" spans="1:9" ht="13" x14ac:dyDescent="0.25">
      <c r="A77" s="415" t="s">
        <v>12</v>
      </c>
      <c r="B77" s="553" t="s">
        <v>107</v>
      </c>
      <c r="C77" s="553"/>
      <c r="D77" s="553"/>
      <c r="E77" s="553"/>
      <c r="F77" s="553"/>
      <c r="G77" s="553"/>
      <c r="H77" s="553"/>
      <c r="I77" s="421">
        <f>ROUND(H68*I76,2)</f>
        <v>32.49</v>
      </c>
    </row>
    <row r="78" spans="1:9" ht="13" x14ac:dyDescent="0.25">
      <c r="A78" s="578" t="s">
        <v>47</v>
      </c>
      <c r="B78" s="578"/>
      <c r="C78" s="578"/>
      <c r="D78" s="578"/>
      <c r="E78" s="578"/>
      <c r="F78" s="578"/>
      <c r="G78" s="578"/>
      <c r="H78" s="578"/>
      <c r="I78" s="44">
        <f>SUM(I76:I77)</f>
        <v>120.76894899999999</v>
      </c>
    </row>
    <row r="79" spans="1:9" ht="13" x14ac:dyDescent="0.25">
      <c r="A79" s="580"/>
      <c r="B79" s="580"/>
      <c r="C79" s="580"/>
      <c r="D79" s="580"/>
      <c r="E79" s="580"/>
      <c r="F79" s="580"/>
      <c r="G79" s="580"/>
      <c r="H79" s="580"/>
      <c r="I79" s="580"/>
    </row>
    <row r="80" spans="1:9" ht="14" x14ac:dyDescent="0.25">
      <c r="A80" s="554" t="s">
        <v>106</v>
      </c>
      <c r="B80" s="554"/>
      <c r="C80" s="554"/>
      <c r="D80" s="554"/>
      <c r="E80" s="554"/>
      <c r="F80" s="554"/>
      <c r="G80" s="554"/>
      <c r="H80" s="554"/>
      <c r="I80" s="554"/>
    </row>
    <row r="81" spans="1:9" ht="14" x14ac:dyDescent="0.25">
      <c r="A81" s="422" t="s">
        <v>72</v>
      </c>
      <c r="B81" s="581" t="s">
        <v>105</v>
      </c>
      <c r="C81" s="581"/>
      <c r="D81" s="581"/>
      <c r="E81" s="581"/>
      <c r="F81" s="581"/>
      <c r="G81" s="581"/>
      <c r="H81" s="581"/>
      <c r="I81" s="422" t="s">
        <v>16</v>
      </c>
    </row>
    <row r="82" spans="1:9" ht="13" x14ac:dyDescent="0.25">
      <c r="A82" s="415" t="s">
        <v>15</v>
      </c>
      <c r="B82" s="553" t="s">
        <v>105</v>
      </c>
      <c r="C82" s="553"/>
      <c r="D82" s="553"/>
      <c r="E82" s="553"/>
      <c r="F82" s="553"/>
      <c r="G82" s="553"/>
      <c r="H82" s="553"/>
      <c r="I82" s="71">
        <f xml:space="preserve"> I32*0.07%</f>
        <v>0.55621300000000007</v>
      </c>
    </row>
    <row r="83" spans="1:9" ht="13" x14ac:dyDescent="0.25">
      <c r="A83" s="415" t="s">
        <v>13</v>
      </c>
      <c r="B83" s="553" t="s">
        <v>103</v>
      </c>
      <c r="C83" s="553"/>
      <c r="D83" s="553"/>
      <c r="E83" s="553"/>
      <c r="F83" s="553"/>
      <c r="G83" s="553"/>
      <c r="H83" s="553"/>
      <c r="I83" s="25">
        <f>ROUND(H68*I82,2)</f>
        <v>0.2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25">
        <f>SUM(I82:I83)</f>
        <v>0.75621300000000002</v>
      </c>
    </row>
    <row r="85" spans="1:9" ht="14" x14ac:dyDescent="0.25">
      <c r="A85" s="581" t="s">
        <v>102</v>
      </c>
      <c r="B85" s="581"/>
      <c r="C85" s="581"/>
      <c r="D85" s="581"/>
      <c r="E85" s="581"/>
      <c r="F85" s="581"/>
      <c r="G85" s="581"/>
      <c r="H85" s="581"/>
      <c r="I85" s="581"/>
    </row>
    <row r="86" spans="1:9" ht="14" x14ac:dyDescent="0.25">
      <c r="A86" s="422" t="s">
        <v>70</v>
      </c>
      <c r="B86" s="581" t="s">
        <v>101</v>
      </c>
      <c r="C86" s="581"/>
      <c r="D86" s="581"/>
      <c r="E86" s="581"/>
      <c r="F86" s="581"/>
      <c r="G86" s="581"/>
      <c r="H86" s="581"/>
      <c r="I86" s="422" t="s">
        <v>16</v>
      </c>
    </row>
    <row r="87" spans="1:9" ht="13" x14ac:dyDescent="0.25">
      <c r="A87" s="415" t="s">
        <v>15</v>
      </c>
      <c r="B87" s="577" t="s">
        <v>100</v>
      </c>
      <c r="C87" s="577"/>
      <c r="D87" s="577"/>
      <c r="E87" s="577"/>
      <c r="F87" s="577"/>
      <c r="G87" s="577"/>
      <c r="H87" s="577"/>
      <c r="I87" s="72">
        <f>I32*0.42%</f>
        <v>3.3372779999999995</v>
      </c>
    </row>
    <row r="88" spans="1:9" ht="13" x14ac:dyDescent="0.25">
      <c r="A88" s="415" t="s">
        <v>13</v>
      </c>
      <c r="B88" s="577" t="s">
        <v>99</v>
      </c>
      <c r="C88" s="577"/>
      <c r="D88" s="577"/>
      <c r="E88" s="577"/>
      <c r="F88" s="577"/>
      <c r="G88" s="577"/>
      <c r="H88" s="577"/>
      <c r="I88" s="25">
        <f>I32*0.03%</f>
        <v>0.23837699999999995</v>
      </c>
    </row>
    <row r="89" spans="1:9" ht="13" x14ac:dyDescent="0.25">
      <c r="A89" s="415" t="s">
        <v>98</v>
      </c>
      <c r="B89" s="577" t="s">
        <v>97</v>
      </c>
      <c r="C89" s="577"/>
      <c r="D89" s="577"/>
      <c r="E89" s="577"/>
      <c r="F89" s="577"/>
      <c r="G89" s="577"/>
      <c r="H89" s="577"/>
      <c r="I89" s="25">
        <f>ROUND((0.08*0.4*0.05)*I32,2)</f>
        <v>1.27</v>
      </c>
    </row>
    <row r="90" spans="1:9" ht="13" x14ac:dyDescent="0.25">
      <c r="A90" s="415" t="s">
        <v>96</v>
      </c>
      <c r="B90" s="553" t="s">
        <v>95</v>
      </c>
      <c r="C90" s="553"/>
      <c r="D90" s="553"/>
      <c r="E90" s="553"/>
      <c r="F90" s="553"/>
      <c r="G90" s="553"/>
      <c r="H90" s="553"/>
      <c r="I90" s="71">
        <f>ROUND((1*0.08*0.1*0.05)*I32,2)</f>
        <v>0.32</v>
      </c>
    </row>
    <row r="91" spans="1:9" ht="13" x14ac:dyDescent="0.25">
      <c r="A91" s="415" t="s">
        <v>35</v>
      </c>
      <c r="B91" s="553" t="s">
        <v>190</v>
      </c>
      <c r="C91" s="553"/>
      <c r="D91" s="553"/>
      <c r="E91" s="553"/>
      <c r="F91" s="553"/>
      <c r="G91" s="553"/>
      <c r="H91" s="553"/>
      <c r="I91" s="25">
        <f xml:space="preserve"> I32*1.94%</f>
        <v>15.415045999999998</v>
      </c>
    </row>
    <row r="92" spans="1:9" ht="13" x14ac:dyDescent="0.25">
      <c r="A92" s="415" t="s">
        <v>32</v>
      </c>
      <c r="B92" s="577" t="s">
        <v>93</v>
      </c>
      <c r="C92" s="577"/>
      <c r="D92" s="577"/>
      <c r="E92" s="577"/>
      <c r="F92" s="577"/>
      <c r="G92" s="577"/>
      <c r="H92" s="577"/>
      <c r="I92" s="25">
        <f>I91*36.8%</f>
        <v>5.6727369279999991</v>
      </c>
    </row>
    <row r="93" spans="1:9" ht="13" x14ac:dyDescent="0.25">
      <c r="A93" s="415" t="s">
        <v>92</v>
      </c>
      <c r="B93" s="577" t="s">
        <v>91</v>
      </c>
      <c r="C93" s="577"/>
      <c r="D93" s="577"/>
      <c r="E93" s="577"/>
      <c r="F93" s="577"/>
      <c r="G93" s="577"/>
      <c r="H93" s="577"/>
      <c r="I93" s="25">
        <f>ROUND(1*0.08*0.4*I32,2)</f>
        <v>25.43</v>
      </c>
    </row>
    <row r="94" spans="1:9" ht="13" x14ac:dyDescent="0.25">
      <c r="A94" s="415" t="s">
        <v>90</v>
      </c>
      <c r="B94" s="553" t="s">
        <v>89</v>
      </c>
      <c r="C94" s="553"/>
      <c r="D94" s="553"/>
      <c r="E94" s="553"/>
      <c r="F94" s="553"/>
      <c r="G94" s="553"/>
      <c r="H94" s="553"/>
      <c r="I94" s="25">
        <f>ROUND(1*0.08*0.1*I32,2)</f>
        <v>6.36</v>
      </c>
    </row>
    <row r="95" spans="1:9" ht="13" x14ac:dyDescent="0.25">
      <c r="A95" s="578" t="s">
        <v>47</v>
      </c>
      <c r="B95" s="578"/>
      <c r="C95" s="578"/>
      <c r="D95" s="578"/>
      <c r="E95" s="578"/>
      <c r="F95" s="578"/>
      <c r="G95" s="578"/>
      <c r="H95" s="578"/>
      <c r="I95" s="25">
        <f>SUM(I87:I94)</f>
        <v>58.043437927999996</v>
      </c>
    </row>
    <row r="96" spans="1:9" ht="14" x14ac:dyDescent="0.25">
      <c r="A96" s="554" t="s">
        <v>88</v>
      </c>
      <c r="B96" s="554"/>
      <c r="C96" s="554"/>
      <c r="D96" s="554"/>
      <c r="E96" s="554"/>
      <c r="F96" s="554"/>
      <c r="G96" s="554"/>
      <c r="H96" s="554"/>
      <c r="I96" s="554"/>
    </row>
    <row r="97" spans="1:9" ht="14" x14ac:dyDescent="0.3">
      <c r="A97" s="41" t="s">
        <v>68</v>
      </c>
      <c r="B97" s="581" t="s">
        <v>87</v>
      </c>
      <c r="C97" s="581"/>
      <c r="D97" s="581"/>
      <c r="E97" s="581"/>
      <c r="F97" s="581"/>
      <c r="G97" s="581"/>
      <c r="H97" s="581"/>
      <c r="I97" s="41" t="s">
        <v>16</v>
      </c>
    </row>
    <row r="98" spans="1:9" ht="13" x14ac:dyDescent="0.3">
      <c r="A98" s="413" t="s">
        <v>15</v>
      </c>
      <c r="B98" s="577" t="s">
        <v>86</v>
      </c>
      <c r="C98" s="577"/>
      <c r="D98" s="577"/>
      <c r="E98" s="577"/>
      <c r="F98" s="577"/>
      <c r="G98" s="577"/>
      <c r="H98" s="577"/>
      <c r="I98" s="25">
        <f>I32*8.33%</f>
        <v>66.189346999999998</v>
      </c>
    </row>
    <row r="99" spans="1:9" ht="13" x14ac:dyDescent="0.3">
      <c r="A99" s="413" t="s">
        <v>13</v>
      </c>
      <c r="B99" s="577" t="s">
        <v>191</v>
      </c>
      <c r="C99" s="577"/>
      <c r="D99" s="577"/>
      <c r="E99" s="577"/>
      <c r="F99" s="577"/>
      <c r="G99" s="577"/>
      <c r="H99" s="577"/>
      <c r="I99" s="40">
        <f>I32*1%</f>
        <v>7.9458999999999991</v>
      </c>
    </row>
    <row r="100" spans="1:9" ht="13" x14ac:dyDescent="0.3">
      <c r="A100" s="413" t="s">
        <v>12</v>
      </c>
      <c r="B100" s="577" t="s">
        <v>180</v>
      </c>
      <c r="C100" s="577"/>
      <c r="D100" s="577"/>
      <c r="E100" s="577"/>
      <c r="F100" s="577"/>
      <c r="G100" s="577"/>
      <c r="H100" s="577"/>
      <c r="I100" s="40">
        <f>I32*0.02%</f>
        <v>0.158918</v>
      </c>
    </row>
    <row r="101" spans="1:9" ht="13" x14ac:dyDescent="0.3">
      <c r="A101" s="413" t="s">
        <v>35</v>
      </c>
      <c r="B101" s="577" t="s">
        <v>192</v>
      </c>
      <c r="C101" s="577"/>
      <c r="D101" s="577"/>
      <c r="E101" s="577"/>
      <c r="F101" s="577"/>
      <c r="G101" s="577"/>
      <c r="H101" s="577"/>
      <c r="I101" s="40">
        <f>I32*0.05%</f>
        <v>0.39729499999999995</v>
      </c>
    </row>
    <row r="102" spans="1:9" ht="13" x14ac:dyDescent="0.3">
      <c r="A102" s="413" t="s">
        <v>32</v>
      </c>
      <c r="B102" s="577" t="s">
        <v>193</v>
      </c>
      <c r="C102" s="577"/>
      <c r="D102" s="577"/>
      <c r="E102" s="577"/>
      <c r="F102" s="577"/>
      <c r="G102" s="577"/>
      <c r="H102" s="577"/>
      <c r="I102" s="37">
        <f>I32*0.28%</f>
        <v>2.2248520000000003</v>
      </c>
    </row>
    <row r="103" spans="1:9" ht="13" x14ac:dyDescent="0.3">
      <c r="A103" s="413" t="s">
        <v>81</v>
      </c>
      <c r="B103" s="577" t="s">
        <v>65</v>
      </c>
      <c r="C103" s="577"/>
      <c r="D103" s="577"/>
      <c r="E103" s="577"/>
      <c r="F103" s="577"/>
      <c r="G103" s="577"/>
      <c r="H103" s="577"/>
      <c r="I103" s="37"/>
    </row>
    <row r="104" spans="1:9" ht="13" x14ac:dyDescent="0.3">
      <c r="A104" s="578" t="s">
        <v>80</v>
      </c>
      <c r="B104" s="578"/>
      <c r="C104" s="578"/>
      <c r="D104" s="578"/>
      <c r="E104" s="578"/>
      <c r="F104" s="578"/>
      <c r="G104" s="578"/>
      <c r="H104" s="578"/>
      <c r="I104" s="37">
        <f>SUM(I98:I103)</f>
        <v>76.916311999999991</v>
      </c>
    </row>
    <row r="105" spans="1:9" ht="13" x14ac:dyDescent="0.3">
      <c r="A105" s="416" t="s">
        <v>79</v>
      </c>
      <c r="B105" s="577" t="s">
        <v>78</v>
      </c>
      <c r="C105" s="577"/>
      <c r="D105" s="577"/>
      <c r="E105" s="577"/>
      <c r="F105" s="577"/>
      <c r="G105" s="577"/>
      <c r="H105" s="577"/>
      <c r="I105" s="37">
        <f>ROUND(H68*I104,2)</f>
        <v>28.31</v>
      </c>
    </row>
    <row r="106" spans="1:9" ht="13" x14ac:dyDescent="0.25">
      <c r="A106" s="578" t="s">
        <v>47</v>
      </c>
      <c r="B106" s="578"/>
      <c r="C106" s="578"/>
      <c r="D106" s="578"/>
      <c r="E106" s="578"/>
      <c r="F106" s="578"/>
      <c r="G106" s="578"/>
      <c r="H106" s="578"/>
      <c r="I106" s="25">
        <f>SUM(I104:I105)</f>
        <v>105.22631199999999</v>
      </c>
    </row>
    <row r="107" spans="1:9" ht="14" x14ac:dyDescent="0.25">
      <c r="A107" s="581" t="s">
        <v>77</v>
      </c>
      <c r="B107" s="581"/>
      <c r="C107" s="581"/>
      <c r="D107" s="581"/>
      <c r="E107" s="581"/>
      <c r="F107" s="581"/>
      <c r="G107" s="581"/>
      <c r="H107" s="581"/>
      <c r="I107" s="581"/>
    </row>
    <row r="108" spans="1:9" ht="14" x14ac:dyDescent="0.25">
      <c r="A108" s="422">
        <v>4</v>
      </c>
      <c r="B108" s="554" t="s">
        <v>34</v>
      </c>
      <c r="C108" s="554"/>
      <c r="D108" s="554"/>
      <c r="E108" s="554"/>
      <c r="F108" s="554"/>
      <c r="G108" s="554"/>
      <c r="H108" s="554"/>
      <c r="I108" s="422" t="s">
        <v>16</v>
      </c>
    </row>
    <row r="109" spans="1:9" ht="13" x14ac:dyDescent="0.25">
      <c r="A109" s="415" t="s">
        <v>76</v>
      </c>
      <c r="B109" s="553" t="s">
        <v>75</v>
      </c>
      <c r="C109" s="553"/>
      <c r="D109" s="553"/>
      <c r="E109" s="553"/>
      <c r="F109" s="553"/>
      <c r="G109" s="553"/>
      <c r="H109" s="553"/>
      <c r="I109" s="25">
        <f>I68</f>
        <v>292.40911999999997</v>
      </c>
    </row>
    <row r="110" spans="1:9" ht="13" x14ac:dyDescent="0.25">
      <c r="A110" s="415" t="s">
        <v>74</v>
      </c>
      <c r="B110" s="553" t="s">
        <v>73</v>
      </c>
      <c r="C110" s="553"/>
      <c r="D110" s="553"/>
      <c r="E110" s="553"/>
      <c r="F110" s="553"/>
      <c r="G110" s="553"/>
      <c r="H110" s="553"/>
      <c r="I110" s="25">
        <f>I78</f>
        <v>120.76894899999999</v>
      </c>
    </row>
    <row r="111" spans="1:9" ht="13" x14ac:dyDescent="0.25">
      <c r="A111" s="415" t="s">
        <v>72</v>
      </c>
      <c r="B111" s="553" t="s">
        <v>71</v>
      </c>
      <c r="C111" s="553"/>
      <c r="D111" s="553"/>
      <c r="E111" s="553"/>
      <c r="F111" s="553"/>
      <c r="G111" s="553"/>
      <c r="H111" s="553"/>
      <c r="I111" s="25">
        <f>I84</f>
        <v>0.75621300000000002</v>
      </c>
    </row>
    <row r="112" spans="1:9" ht="13" x14ac:dyDescent="0.25">
      <c r="A112" s="415" t="s">
        <v>70</v>
      </c>
      <c r="B112" s="553" t="s">
        <v>69</v>
      </c>
      <c r="C112" s="553"/>
      <c r="D112" s="553"/>
      <c r="E112" s="553"/>
      <c r="F112" s="553"/>
      <c r="G112" s="553"/>
      <c r="H112" s="553"/>
      <c r="I112" s="25">
        <f>I95</f>
        <v>58.043437927999996</v>
      </c>
    </row>
    <row r="113" spans="1:9" ht="13" x14ac:dyDescent="0.25">
      <c r="A113" s="415" t="s">
        <v>68</v>
      </c>
      <c r="B113" s="553" t="s">
        <v>67</v>
      </c>
      <c r="C113" s="553"/>
      <c r="D113" s="553"/>
      <c r="E113" s="553"/>
      <c r="F113" s="553"/>
      <c r="G113" s="553"/>
      <c r="H113" s="553"/>
      <c r="I113" s="25">
        <f>I106</f>
        <v>105.22631199999999</v>
      </c>
    </row>
    <row r="114" spans="1:9" ht="13" x14ac:dyDescent="0.25">
      <c r="A114" s="415" t="s">
        <v>66</v>
      </c>
      <c r="B114" s="553" t="s">
        <v>65</v>
      </c>
      <c r="C114" s="553"/>
      <c r="D114" s="553"/>
      <c r="E114" s="553"/>
      <c r="F114" s="553"/>
      <c r="G114" s="553"/>
      <c r="H114" s="553"/>
      <c r="I114" s="25"/>
    </row>
    <row r="115" spans="1:9" ht="13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SUM(I109:I114)</f>
        <v>577.20403192799995</v>
      </c>
    </row>
    <row r="116" spans="1:9" ht="13" x14ac:dyDescent="0.25">
      <c r="A116" s="560" t="s">
        <v>64</v>
      </c>
      <c r="B116" s="560"/>
      <c r="C116" s="560"/>
      <c r="D116" s="560"/>
      <c r="E116" s="560"/>
      <c r="F116" s="560"/>
      <c r="G116" s="560"/>
      <c r="H116" s="560"/>
      <c r="I116" s="560"/>
    </row>
    <row r="117" spans="1:9" ht="14" x14ac:dyDescent="0.25">
      <c r="A117" s="422">
        <v>5</v>
      </c>
      <c r="B117" s="581" t="s">
        <v>63</v>
      </c>
      <c r="C117" s="581"/>
      <c r="D117" s="581"/>
      <c r="E117" s="581"/>
      <c r="F117" s="581"/>
      <c r="G117" s="581"/>
      <c r="H117" s="422" t="s">
        <v>62</v>
      </c>
      <c r="I117" s="34" t="s">
        <v>16</v>
      </c>
    </row>
    <row r="118" spans="1:9" ht="13" x14ac:dyDescent="0.25">
      <c r="A118" s="624" t="s">
        <v>61</v>
      </c>
      <c r="B118" s="624"/>
      <c r="C118" s="624"/>
      <c r="D118" s="624"/>
      <c r="E118" s="624"/>
      <c r="F118" s="624"/>
      <c r="G118" s="624"/>
      <c r="H118" s="33" t="s">
        <v>49</v>
      </c>
      <c r="I118" s="23">
        <f>SUM(I32+I44+I54+I115)</f>
        <v>1659.2640319279999</v>
      </c>
    </row>
    <row r="119" spans="1:9" ht="13" x14ac:dyDescent="0.25">
      <c r="A119" s="415" t="s">
        <v>15</v>
      </c>
      <c r="B119" s="574" t="s">
        <v>60</v>
      </c>
      <c r="C119" s="622"/>
      <c r="D119" s="622"/>
      <c r="E119" s="622"/>
      <c r="F119" s="622"/>
      <c r="G119" s="623"/>
      <c r="H119" s="32">
        <v>0.02</v>
      </c>
      <c r="I119" s="25">
        <f>I118*H119</f>
        <v>33.185280638560002</v>
      </c>
    </row>
    <row r="120" spans="1:9" ht="13" x14ac:dyDescent="0.25">
      <c r="A120" s="624" t="s">
        <v>59</v>
      </c>
      <c r="B120" s="624"/>
      <c r="C120" s="624"/>
      <c r="D120" s="624"/>
      <c r="E120" s="624"/>
      <c r="F120" s="624"/>
      <c r="G120" s="624"/>
      <c r="H120" s="31" t="s">
        <v>49</v>
      </c>
      <c r="I120" s="23">
        <f>SUM(I32+I44+I54+I115+I119)</f>
        <v>1692.4493125665599</v>
      </c>
    </row>
    <row r="121" spans="1:9" ht="13" x14ac:dyDescent="0.25">
      <c r="A121" s="415" t="s">
        <v>13</v>
      </c>
      <c r="B121" s="574" t="s">
        <v>58</v>
      </c>
      <c r="C121" s="622"/>
      <c r="D121" s="622"/>
      <c r="E121" s="622"/>
      <c r="F121" s="622"/>
      <c r="G121" s="623"/>
      <c r="H121" s="328">
        <v>9.3299999999999998E-3</v>
      </c>
      <c r="I121" s="25">
        <f>I120*H121</f>
        <v>15.790552086246004</v>
      </c>
    </row>
    <row r="122" spans="1:9" ht="13" x14ac:dyDescent="0.25">
      <c r="A122" s="624" t="s">
        <v>57</v>
      </c>
      <c r="B122" s="624"/>
      <c r="C122" s="624"/>
      <c r="D122" s="624"/>
      <c r="E122" s="624"/>
      <c r="F122" s="624"/>
      <c r="G122" s="624"/>
      <c r="H122" s="31">
        <f>-H1268</f>
        <v>0</v>
      </c>
      <c r="I122" s="23">
        <f>SUM(I32+I44+I54+I115+I119+I121)</f>
        <v>1708.2398646528059</v>
      </c>
    </row>
    <row r="123" spans="1:9" ht="13" x14ac:dyDescent="0.25">
      <c r="A123" s="415" t="s">
        <v>12</v>
      </c>
      <c r="B123" s="577" t="s">
        <v>56</v>
      </c>
      <c r="C123" s="577"/>
      <c r="D123" s="577"/>
      <c r="E123" s="577"/>
      <c r="F123" s="577"/>
      <c r="G123" s="577"/>
      <c r="H123" s="30" t="s">
        <v>49</v>
      </c>
      <c r="I123" s="28"/>
    </row>
    <row r="124" spans="1:9" ht="13" x14ac:dyDescent="0.25">
      <c r="A124" s="415"/>
      <c r="B124" s="577" t="s">
        <v>55</v>
      </c>
      <c r="C124" s="577"/>
      <c r="D124" s="577"/>
      <c r="E124" s="577"/>
      <c r="F124" s="577"/>
      <c r="G124" s="577"/>
      <c r="H124" s="30" t="s">
        <v>49</v>
      </c>
      <c r="I124" s="28" t="s">
        <v>49</v>
      </c>
    </row>
    <row r="125" spans="1:9" ht="13" x14ac:dyDescent="0.25">
      <c r="A125" s="415"/>
      <c r="B125" s="625" t="s">
        <v>263</v>
      </c>
      <c r="C125" s="583"/>
      <c r="D125" s="583"/>
      <c r="E125" s="583"/>
      <c r="F125" s="583"/>
      <c r="G125" s="583"/>
      <c r="H125" s="26">
        <v>0.03</v>
      </c>
      <c r="I125" s="25">
        <f>I148*H125</f>
        <v>56.1</v>
      </c>
    </row>
    <row r="126" spans="1:9" ht="13" x14ac:dyDescent="0.25">
      <c r="A126" s="415"/>
      <c r="B126" s="625" t="s">
        <v>264</v>
      </c>
      <c r="C126" s="583"/>
      <c r="D126" s="583"/>
      <c r="E126" s="583"/>
      <c r="F126" s="583"/>
      <c r="G126" s="583"/>
      <c r="H126" s="26">
        <v>6.4999999999999997E-3</v>
      </c>
      <c r="I126" s="25">
        <f>I148*H126</f>
        <v>12.154999999999999</v>
      </c>
    </row>
    <row r="127" spans="1:9" ht="13" x14ac:dyDescent="0.25">
      <c r="A127" s="415"/>
      <c r="B127" s="582" t="s">
        <v>265</v>
      </c>
      <c r="C127" s="582"/>
      <c r="D127" s="582"/>
      <c r="E127" s="582"/>
      <c r="F127" s="582"/>
      <c r="G127" s="582"/>
      <c r="H127" s="29"/>
      <c r="I127" s="28">
        <f>I148*H127</f>
        <v>0</v>
      </c>
    </row>
    <row r="128" spans="1:9" ht="13" x14ac:dyDescent="0.25">
      <c r="A128" s="415"/>
      <c r="B128" s="584" t="s">
        <v>51</v>
      </c>
      <c r="C128" s="584"/>
      <c r="D128" s="584"/>
      <c r="E128" s="584"/>
      <c r="F128" s="584"/>
      <c r="G128" s="584"/>
      <c r="H128" s="29" t="s">
        <v>49</v>
      </c>
      <c r="I128" s="28" t="s">
        <v>49</v>
      </c>
    </row>
    <row r="129" spans="1:9" ht="13" x14ac:dyDescent="0.25">
      <c r="A129" s="415"/>
      <c r="B129" s="573" t="s">
        <v>50</v>
      </c>
      <c r="C129" s="573"/>
      <c r="D129" s="573"/>
      <c r="E129" s="573"/>
      <c r="F129" s="573"/>
      <c r="G129" s="573"/>
      <c r="H129" s="29" t="s">
        <v>49</v>
      </c>
      <c r="I129" s="28" t="s">
        <v>49</v>
      </c>
    </row>
    <row r="130" spans="1:9" ht="13" x14ac:dyDescent="0.25">
      <c r="A130" s="415"/>
      <c r="B130" s="625" t="s">
        <v>228</v>
      </c>
      <c r="C130" s="583"/>
      <c r="D130" s="583"/>
      <c r="E130" s="583"/>
      <c r="F130" s="583"/>
      <c r="G130" s="583"/>
      <c r="H130" s="26">
        <v>0.05</v>
      </c>
      <c r="I130" s="25">
        <f>I148*H130</f>
        <v>93.5</v>
      </c>
    </row>
    <row r="131" spans="1:9" ht="13" x14ac:dyDescent="0.25">
      <c r="A131" s="578" t="s">
        <v>248</v>
      </c>
      <c r="B131" s="578"/>
      <c r="C131" s="578"/>
      <c r="D131" s="578"/>
      <c r="E131" s="578"/>
      <c r="F131" s="578"/>
      <c r="G131" s="578"/>
      <c r="H131" s="578"/>
      <c r="I131" s="25">
        <f>I133+I119+I121</f>
        <v>210.73083272480602</v>
      </c>
    </row>
    <row r="132" spans="1:9" ht="13" x14ac:dyDescent="0.25">
      <c r="A132" s="578"/>
      <c r="B132" s="578"/>
      <c r="C132" s="578"/>
      <c r="D132" s="578"/>
      <c r="E132" s="578"/>
      <c r="F132" s="578"/>
      <c r="G132" s="578"/>
      <c r="H132" s="578"/>
      <c r="I132" s="578"/>
    </row>
    <row r="133" spans="1:9" ht="13" x14ac:dyDescent="0.25">
      <c r="A133" s="589" t="s">
        <v>46</v>
      </c>
      <c r="B133" s="589"/>
      <c r="C133" s="589"/>
      <c r="D133" s="589"/>
      <c r="E133" s="589"/>
      <c r="F133" s="589"/>
      <c r="G133" s="589"/>
      <c r="H133" s="24">
        <f>SUM(H125:H130)</f>
        <v>8.6499999999999994E-2</v>
      </c>
      <c r="I133" s="23">
        <f>SUM(I125:I130)</f>
        <v>161.755</v>
      </c>
    </row>
    <row r="134" spans="1:9" x14ac:dyDescent="0.25">
      <c r="A134" s="590" t="s">
        <v>45</v>
      </c>
      <c r="B134" s="590"/>
      <c r="C134" s="591" t="s">
        <v>44</v>
      </c>
      <c r="D134" s="591"/>
      <c r="E134" s="591"/>
      <c r="F134" s="591"/>
      <c r="G134" s="591"/>
      <c r="H134" s="591"/>
      <c r="I134" s="591"/>
    </row>
    <row r="135" spans="1:9" x14ac:dyDescent="0.25">
      <c r="A135" s="590"/>
      <c r="B135" s="590"/>
      <c r="C135" s="592" t="s">
        <v>43</v>
      </c>
      <c r="D135" s="592"/>
      <c r="E135" s="592"/>
      <c r="F135" s="592"/>
      <c r="G135" s="592"/>
      <c r="H135" s="592"/>
      <c r="I135" s="592"/>
    </row>
    <row r="136" spans="1:9" x14ac:dyDescent="0.25">
      <c r="A136" s="590"/>
      <c r="B136" s="590"/>
      <c r="C136" s="593" t="s">
        <v>42</v>
      </c>
      <c r="D136" s="593"/>
      <c r="E136" s="593"/>
      <c r="F136" s="593"/>
      <c r="G136" s="593"/>
      <c r="H136" s="593"/>
      <c r="I136" s="593"/>
    </row>
    <row r="137" spans="1:9" x14ac:dyDescent="0.25">
      <c r="A137" s="585"/>
      <c r="B137" s="585"/>
      <c r="C137" s="585"/>
      <c r="D137" s="585"/>
      <c r="E137" s="585"/>
      <c r="F137" s="585"/>
      <c r="G137" s="585"/>
      <c r="H137" s="585"/>
      <c r="I137" s="585"/>
    </row>
    <row r="138" spans="1:9" ht="13" x14ac:dyDescent="0.25">
      <c r="A138" s="553" t="s">
        <v>41</v>
      </c>
      <c r="B138" s="553"/>
      <c r="C138" s="553"/>
      <c r="D138" s="553"/>
      <c r="E138" s="553"/>
      <c r="F138" s="553"/>
      <c r="G138" s="553"/>
      <c r="H138" s="553"/>
      <c r="I138" s="553"/>
    </row>
    <row r="139" spans="1:9" ht="13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15.5" x14ac:dyDescent="0.25">
      <c r="A140" s="586" t="s">
        <v>40</v>
      </c>
      <c r="B140" s="586"/>
      <c r="C140" s="586"/>
      <c r="D140" s="586"/>
      <c r="E140" s="586"/>
      <c r="F140" s="586"/>
      <c r="G140" s="586"/>
      <c r="H140" s="586"/>
      <c r="I140" s="586"/>
    </row>
    <row r="141" spans="1:9" ht="14" x14ac:dyDescent="0.25">
      <c r="A141" s="587" t="s">
        <v>39</v>
      </c>
      <c r="B141" s="587"/>
      <c r="C141" s="587"/>
      <c r="D141" s="587"/>
      <c r="E141" s="587"/>
      <c r="F141" s="587"/>
      <c r="G141" s="587"/>
      <c r="H141" s="587"/>
      <c r="I141" s="414" t="s">
        <v>16</v>
      </c>
    </row>
    <row r="142" spans="1:9" ht="13" x14ac:dyDescent="0.25">
      <c r="A142" s="418" t="s">
        <v>15</v>
      </c>
      <c r="B142" s="588" t="s">
        <v>38</v>
      </c>
      <c r="C142" s="588"/>
      <c r="D142" s="588"/>
      <c r="E142" s="588"/>
      <c r="F142" s="588"/>
      <c r="G142" s="588"/>
      <c r="H142" s="588"/>
      <c r="I142" s="20">
        <f>I32</f>
        <v>794.58999999999992</v>
      </c>
    </row>
    <row r="143" spans="1:9" ht="13" x14ac:dyDescent="0.25">
      <c r="A143" s="418" t="s">
        <v>13</v>
      </c>
      <c r="B143" s="588" t="s">
        <v>37</v>
      </c>
      <c r="C143" s="588"/>
      <c r="D143" s="588"/>
      <c r="E143" s="588"/>
      <c r="F143" s="588"/>
      <c r="G143" s="588"/>
      <c r="H143" s="588"/>
      <c r="I143" s="20">
        <f>I44</f>
        <v>267.47000000000003</v>
      </c>
    </row>
    <row r="144" spans="1:9" ht="13" x14ac:dyDescent="0.25">
      <c r="A144" s="418" t="s">
        <v>12</v>
      </c>
      <c r="B144" s="588" t="s">
        <v>36</v>
      </c>
      <c r="C144" s="588"/>
      <c r="D144" s="588"/>
      <c r="E144" s="588"/>
      <c r="F144" s="588"/>
      <c r="G144" s="588"/>
      <c r="H144" s="588"/>
      <c r="I144" s="20">
        <f>I54</f>
        <v>20</v>
      </c>
    </row>
    <row r="145" spans="1:9" ht="13" x14ac:dyDescent="0.25">
      <c r="A145" s="418" t="s">
        <v>35</v>
      </c>
      <c r="B145" s="588" t="s">
        <v>34</v>
      </c>
      <c r="C145" s="588"/>
      <c r="D145" s="588"/>
      <c r="E145" s="588"/>
      <c r="F145" s="588"/>
      <c r="G145" s="588"/>
      <c r="H145" s="588"/>
      <c r="I145" s="20">
        <f>I115</f>
        <v>577.20403192799995</v>
      </c>
    </row>
    <row r="146" spans="1:9" ht="13" x14ac:dyDescent="0.25">
      <c r="A146" s="598" t="s">
        <v>33</v>
      </c>
      <c r="B146" s="598"/>
      <c r="C146" s="598"/>
      <c r="D146" s="598"/>
      <c r="E146" s="598"/>
      <c r="F146" s="598"/>
      <c r="G146" s="598"/>
      <c r="H146" s="598"/>
      <c r="I146" s="20">
        <f>SUM(I142:I145)</f>
        <v>1659.2640319279999</v>
      </c>
    </row>
    <row r="147" spans="1:9" ht="13" x14ac:dyDescent="0.25">
      <c r="A147" s="21" t="s">
        <v>32</v>
      </c>
      <c r="B147" s="588" t="s">
        <v>31</v>
      </c>
      <c r="C147" s="588"/>
      <c r="D147" s="588"/>
      <c r="E147" s="588"/>
      <c r="F147" s="588"/>
      <c r="G147" s="588"/>
      <c r="H147" s="588"/>
      <c r="I147" s="20">
        <f>I131</f>
        <v>210.73083272480602</v>
      </c>
    </row>
    <row r="148" spans="1:9" ht="13" x14ac:dyDescent="0.25">
      <c r="A148" s="598" t="s">
        <v>30</v>
      </c>
      <c r="B148" s="598"/>
      <c r="C148" s="598"/>
      <c r="D148" s="598"/>
      <c r="E148" s="598"/>
      <c r="F148" s="598"/>
      <c r="G148" s="598"/>
      <c r="H148" s="598"/>
      <c r="I148" s="20">
        <v>1870</v>
      </c>
    </row>
    <row r="149" spans="1:9" ht="14.5" x14ac:dyDescent="0.25">
      <c r="A149" s="594" t="s">
        <v>376</v>
      </c>
      <c r="B149" s="594"/>
      <c r="C149" s="594"/>
      <c r="D149" s="594"/>
      <c r="E149" s="594"/>
      <c r="F149" s="594"/>
      <c r="G149" s="594"/>
      <c r="H149" s="594"/>
      <c r="I149" s="594"/>
    </row>
    <row r="150" spans="1:9" ht="15.5" x14ac:dyDescent="0.25">
      <c r="A150" s="586" t="s">
        <v>28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69" x14ac:dyDescent="0.25">
      <c r="A151" s="595" t="s">
        <v>27</v>
      </c>
      <c r="B151" s="595"/>
      <c r="C151" s="580" t="s">
        <v>26</v>
      </c>
      <c r="D151" s="580"/>
      <c r="E151" s="19" t="s">
        <v>25</v>
      </c>
      <c r="F151" s="580" t="s">
        <v>24</v>
      </c>
      <c r="G151" s="580"/>
      <c r="H151" s="414" t="s">
        <v>23</v>
      </c>
      <c r="I151" s="414" t="s">
        <v>22</v>
      </c>
    </row>
    <row r="152" spans="1:9" x14ac:dyDescent="0.25">
      <c r="A152" s="621" t="s">
        <v>185</v>
      </c>
      <c r="B152" s="596"/>
      <c r="C152" s="619">
        <v>1870</v>
      </c>
      <c r="D152" s="597"/>
      <c r="E152" s="18">
        <v>1</v>
      </c>
      <c r="F152" s="619">
        <v>1870</v>
      </c>
      <c r="G152" s="597"/>
      <c r="H152" s="16">
        <v>1</v>
      </c>
      <c r="I152" s="419">
        <v>1870</v>
      </c>
    </row>
    <row r="153" spans="1:9" ht="13" x14ac:dyDescent="0.25">
      <c r="A153" s="603" t="s">
        <v>20</v>
      </c>
      <c r="B153" s="603"/>
      <c r="C153" s="603"/>
      <c r="D153" s="603"/>
      <c r="E153" s="603"/>
      <c r="F153" s="603"/>
      <c r="G153" s="603"/>
      <c r="H153" s="603"/>
      <c r="I153" s="419">
        <v>1870</v>
      </c>
    </row>
    <row r="154" spans="1:9" ht="15.5" x14ac:dyDescent="0.25">
      <c r="A154" s="586" t="s">
        <v>19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15.5" x14ac:dyDescent="0.25">
      <c r="A155" s="586" t="s">
        <v>18</v>
      </c>
      <c r="B155" s="586"/>
      <c r="C155" s="586"/>
      <c r="D155" s="586"/>
      <c r="E155" s="586"/>
      <c r="F155" s="586"/>
      <c r="G155" s="586"/>
      <c r="H155" s="586"/>
      <c r="I155" s="586"/>
    </row>
    <row r="156" spans="1:9" ht="13" x14ac:dyDescent="0.25">
      <c r="A156" s="580" t="s">
        <v>17</v>
      </c>
      <c r="B156" s="580"/>
      <c r="C156" s="580"/>
      <c r="D156" s="580"/>
      <c r="E156" s="580"/>
      <c r="F156" s="580"/>
      <c r="G156" s="580"/>
      <c r="H156" s="580"/>
      <c r="I156" s="414" t="s">
        <v>16</v>
      </c>
    </row>
    <row r="157" spans="1:9" x14ac:dyDescent="0.25">
      <c r="A157" s="417" t="s">
        <v>15</v>
      </c>
      <c r="B157" s="583" t="s">
        <v>14</v>
      </c>
      <c r="C157" s="583"/>
      <c r="D157" s="583"/>
      <c r="E157" s="583"/>
      <c r="F157" s="583"/>
      <c r="G157" s="583"/>
      <c r="H157" s="583"/>
      <c r="I157" s="16">
        <v>12</v>
      </c>
    </row>
    <row r="158" spans="1:9" x14ac:dyDescent="0.25">
      <c r="A158" s="417" t="s">
        <v>13</v>
      </c>
      <c r="B158" s="583" t="s">
        <v>9</v>
      </c>
      <c r="C158" s="583"/>
      <c r="D158" s="583"/>
      <c r="E158" s="583"/>
      <c r="F158" s="583"/>
      <c r="G158" s="583"/>
      <c r="H158" s="583"/>
      <c r="I158" s="419">
        <v>22440</v>
      </c>
    </row>
    <row r="159" spans="1:9" x14ac:dyDescent="0.25">
      <c r="A159" s="417" t="s">
        <v>12</v>
      </c>
      <c r="B159" s="583" t="s">
        <v>11</v>
      </c>
      <c r="C159" s="583"/>
      <c r="D159" s="583"/>
      <c r="E159" s="583"/>
      <c r="F159" s="583"/>
      <c r="G159" s="583"/>
      <c r="H159" s="583"/>
      <c r="I159" s="419"/>
    </row>
    <row r="160" spans="1:9" x14ac:dyDescent="0.25">
      <c r="A160" s="599"/>
      <c r="B160" s="599"/>
      <c r="C160" s="599"/>
      <c r="D160" s="599"/>
      <c r="E160" s="599"/>
      <c r="F160" s="599"/>
      <c r="G160" s="599"/>
      <c r="H160" s="599"/>
      <c r="I160" s="599"/>
    </row>
    <row r="161" spans="1:9" x14ac:dyDescent="0.25">
      <c r="A161" s="596" t="s">
        <v>10</v>
      </c>
      <c r="B161" s="596"/>
      <c r="C161" s="596"/>
      <c r="D161" s="596"/>
      <c r="E161" s="596"/>
      <c r="F161" s="596"/>
      <c r="G161" s="596"/>
      <c r="H161" s="596"/>
      <c r="I161" s="596"/>
    </row>
    <row r="162" spans="1:9" ht="13" x14ac:dyDescent="0.3">
      <c r="A162" s="13"/>
      <c r="B162" s="13"/>
      <c r="C162" s="13"/>
      <c r="D162" s="13"/>
      <c r="E162" s="13"/>
      <c r="F162" s="13"/>
      <c r="G162" s="13"/>
      <c r="H162" s="12"/>
      <c r="I162" s="12"/>
    </row>
    <row r="163" spans="1:9" ht="13" x14ac:dyDescent="0.3">
      <c r="A163" s="600"/>
      <c r="B163" s="600"/>
      <c r="C163" s="600"/>
      <c r="D163" s="600"/>
      <c r="E163" s="600"/>
      <c r="F163" s="600"/>
      <c r="G163" s="600"/>
      <c r="H163" s="600"/>
      <c r="I163" s="600"/>
    </row>
    <row r="164" spans="1:9" ht="18" x14ac:dyDescent="0.25">
      <c r="A164" s="601" t="s">
        <v>9</v>
      </c>
      <c r="B164" s="601"/>
      <c r="C164" s="601"/>
      <c r="D164" s="601"/>
      <c r="E164" s="601"/>
      <c r="F164" s="601"/>
      <c r="G164" s="602">
        <v>1870</v>
      </c>
      <c r="H164" s="602"/>
      <c r="I164" s="602"/>
    </row>
    <row r="165" spans="1:9" ht="18" x14ac:dyDescent="0.4">
      <c r="A165" s="607"/>
      <c r="B165" s="607"/>
      <c r="C165" s="607"/>
      <c r="D165" s="607"/>
      <c r="E165" s="607"/>
      <c r="F165" s="607"/>
      <c r="G165" s="607"/>
      <c r="H165" s="607"/>
      <c r="I165" s="607"/>
    </row>
    <row r="166" spans="1:9" ht="18" x14ac:dyDescent="0.25">
      <c r="A166" s="601" t="s">
        <v>8</v>
      </c>
      <c r="B166" s="601"/>
      <c r="C166" s="601"/>
      <c r="D166" s="601"/>
      <c r="E166" s="601"/>
      <c r="F166" s="601"/>
      <c r="G166" s="608">
        <v>12</v>
      </c>
      <c r="H166" s="608"/>
      <c r="I166" s="608"/>
    </row>
    <row r="167" spans="1:9" ht="18" x14ac:dyDescent="0.25">
      <c r="A167" s="609"/>
      <c r="B167" s="609"/>
      <c r="C167" s="609"/>
      <c r="D167" s="609"/>
      <c r="E167" s="609"/>
      <c r="F167" s="609"/>
      <c r="G167" s="609"/>
      <c r="H167" s="609"/>
      <c r="I167" s="609"/>
    </row>
    <row r="168" spans="1:9" ht="18" x14ac:dyDescent="0.25">
      <c r="A168" s="610" t="s">
        <v>7</v>
      </c>
      <c r="B168" s="610"/>
      <c r="C168" s="610"/>
      <c r="D168" s="610"/>
      <c r="E168" s="610"/>
      <c r="F168" s="610"/>
      <c r="G168" s="611">
        <v>22440</v>
      </c>
      <c r="H168" s="611"/>
      <c r="I168" s="611"/>
    </row>
  </sheetData>
  <mergeCells count="182">
    <mergeCell ref="A165:I165"/>
    <mergeCell ref="A166:F166"/>
    <mergeCell ref="G166:I166"/>
    <mergeCell ref="A167:I167"/>
    <mergeCell ref="A168:F168"/>
    <mergeCell ref="G168:I168"/>
    <mergeCell ref="B159:H159"/>
    <mergeCell ref="A160:I160"/>
    <mergeCell ref="A161:I161"/>
    <mergeCell ref="A163:I163"/>
    <mergeCell ref="A164:F164"/>
    <mergeCell ref="G164:I164"/>
    <mergeCell ref="A153:H153"/>
    <mergeCell ref="A154:I154"/>
    <mergeCell ref="A155:I155"/>
    <mergeCell ref="A156:H156"/>
    <mergeCell ref="B157:H157"/>
    <mergeCell ref="B158:H158"/>
    <mergeCell ref="A150:I150"/>
    <mergeCell ref="A151:B151"/>
    <mergeCell ref="C151:D151"/>
    <mergeCell ref="F151:G151"/>
    <mergeCell ref="A152:B152"/>
    <mergeCell ref="C152:D152"/>
    <mergeCell ref="F152:G152"/>
    <mergeCell ref="B144:H144"/>
    <mergeCell ref="B145:H145"/>
    <mergeCell ref="A146:H146"/>
    <mergeCell ref="B147:H147"/>
    <mergeCell ref="A148:H148"/>
    <mergeCell ref="A149:I149"/>
    <mergeCell ref="A138:I138"/>
    <mergeCell ref="A139:I139"/>
    <mergeCell ref="A140:I140"/>
    <mergeCell ref="A141:H141"/>
    <mergeCell ref="B142:H142"/>
    <mergeCell ref="B143:H143"/>
    <mergeCell ref="A133:G133"/>
    <mergeCell ref="A134:B136"/>
    <mergeCell ref="C134:I134"/>
    <mergeCell ref="C135:I135"/>
    <mergeCell ref="C136:I136"/>
    <mergeCell ref="A137:I137"/>
    <mergeCell ref="B127:G127"/>
    <mergeCell ref="B128:G128"/>
    <mergeCell ref="B129:G129"/>
    <mergeCell ref="B130:G130"/>
    <mergeCell ref="A131:H131"/>
    <mergeCell ref="A132:I132"/>
    <mergeCell ref="B121:G121"/>
    <mergeCell ref="A122:G122"/>
    <mergeCell ref="B123:G123"/>
    <mergeCell ref="B124:G124"/>
    <mergeCell ref="B125:G125"/>
    <mergeCell ref="B126:G126"/>
    <mergeCell ref="A115:H115"/>
    <mergeCell ref="A116:I116"/>
    <mergeCell ref="B117:G117"/>
    <mergeCell ref="A118:G118"/>
    <mergeCell ref="B119:G119"/>
    <mergeCell ref="A120:G120"/>
    <mergeCell ref="B109:H109"/>
    <mergeCell ref="B110:H110"/>
    <mergeCell ref="B111:H111"/>
    <mergeCell ref="B112:H112"/>
    <mergeCell ref="B113:H113"/>
    <mergeCell ref="B114:H114"/>
    <mergeCell ref="B103:H103"/>
    <mergeCell ref="A104:H104"/>
    <mergeCell ref="B105:H105"/>
    <mergeCell ref="A106:H106"/>
    <mergeCell ref="A107:I107"/>
    <mergeCell ref="B108:H108"/>
    <mergeCell ref="B97:H97"/>
    <mergeCell ref="B98:H98"/>
    <mergeCell ref="B99:H99"/>
    <mergeCell ref="B100:H100"/>
    <mergeCell ref="B101:H101"/>
    <mergeCell ref="B102:H102"/>
    <mergeCell ref="B91:H91"/>
    <mergeCell ref="B92:H92"/>
    <mergeCell ref="B93:H93"/>
    <mergeCell ref="B94:H94"/>
    <mergeCell ref="A95:H95"/>
    <mergeCell ref="A96:I96"/>
    <mergeCell ref="A85:I85"/>
    <mergeCell ref="B86:H86"/>
    <mergeCell ref="B87:H87"/>
    <mergeCell ref="B88:H88"/>
    <mergeCell ref="B89:H89"/>
    <mergeCell ref="B90:H90"/>
    <mergeCell ref="A79:I79"/>
    <mergeCell ref="A80:I80"/>
    <mergeCell ref="B81:H81"/>
    <mergeCell ref="B82:H82"/>
    <mergeCell ref="B83:H83"/>
    <mergeCell ref="A84:H84"/>
    <mergeCell ref="B73:H73"/>
    <mergeCell ref="B74:H74"/>
    <mergeCell ref="B75:H75"/>
    <mergeCell ref="A76:H76"/>
    <mergeCell ref="B77:H77"/>
    <mergeCell ref="A78:H78"/>
    <mergeCell ref="B66:G66"/>
    <mergeCell ref="B67:G67"/>
    <mergeCell ref="A68:G68"/>
    <mergeCell ref="A70:I70"/>
    <mergeCell ref="A71:I71"/>
    <mergeCell ref="A72:I72"/>
    <mergeCell ref="B60:G60"/>
    <mergeCell ref="B61:G61"/>
    <mergeCell ref="B62:G62"/>
    <mergeCell ref="B63:G63"/>
    <mergeCell ref="B64:G64"/>
    <mergeCell ref="B65:G65"/>
    <mergeCell ref="B53:H53"/>
    <mergeCell ref="A54:H54"/>
    <mergeCell ref="A55:I55"/>
    <mergeCell ref="A56:I56"/>
    <mergeCell ref="A58:I58"/>
    <mergeCell ref="B59:G59"/>
    <mergeCell ref="A47:I47"/>
    <mergeCell ref="A48:I48"/>
    <mergeCell ref="B49:H49"/>
    <mergeCell ref="B50:H50"/>
    <mergeCell ref="B51:H51"/>
    <mergeCell ref="B52:H52"/>
    <mergeCell ref="B41:H41"/>
    <mergeCell ref="B42:H42"/>
    <mergeCell ref="B43:H43"/>
    <mergeCell ref="B44:H44"/>
    <mergeCell ref="A45:I45"/>
    <mergeCell ref="A46:I46"/>
    <mergeCell ref="B35:H35"/>
    <mergeCell ref="B36:G36"/>
    <mergeCell ref="B37:G37"/>
    <mergeCell ref="B38:H38"/>
    <mergeCell ref="B39:G39"/>
    <mergeCell ref="B40:H40"/>
    <mergeCell ref="B29:H29"/>
    <mergeCell ref="B30:H30"/>
    <mergeCell ref="B31:H31"/>
    <mergeCell ref="A32:H32"/>
    <mergeCell ref="A33:I33"/>
    <mergeCell ref="B34:H34"/>
    <mergeCell ref="B23:G23"/>
    <mergeCell ref="B24:H24"/>
    <mergeCell ref="B25:G25"/>
    <mergeCell ref="B26:G26"/>
    <mergeCell ref="B27:H27"/>
    <mergeCell ref="B28:H28"/>
    <mergeCell ref="B18:G18"/>
    <mergeCell ref="H18:I18"/>
    <mergeCell ref="A19:I19"/>
    <mergeCell ref="A20:I20"/>
    <mergeCell ref="A21:I21"/>
    <mergeCell ref="A22:I22"/>
    <mergeCell ref="A14:I14"/>
    <mergeCell ref="B15:G15"/>
    <mergeCell ref="H15:I15"/>
    <mergeCell ref="B16:G16"/>
    <mergeCell ref="H16:I16"/>
    <mergeCell ref="B17:G17"/>
    <mergeCell ref="H17:I17"/>
    <mergeCell ref="B10:G10"/>
    <mergeCell ref="H10:I10"/>
    <mergeCell ref="B11:G11"/>
    <mergeCell ref="H11:I11"/>
    <mergeCell ref="A12:I12"/>
    <mergeCell ref="A13:I13"/>
    <mergeCell ref="A5:I5"/>
    <mergeCell ref="A7:I7"/>
    <mergeCell ref="B8:G8"/>
    <mergeCell ref="H8:I8"/>
    <mergeCell ref="B9:G9"/>
    <mergeCell ref="H9:I9"/>
    <mergeCell ref="A1:I1"/>
    <mergeCell ref="A2:I2"/>
    <mergeCell ref="A3:E3"/>
    <mergeCell ref="F3:I3"/>
    <mergeCell ref="A4:E4"/>
    <mergeCell ref="F4:I4"/>
  </mergeCells>
  <pageMargins left="0.511811024" right="0.511811024" top="0.78740157499999996" bottom="0.78740157499999996" header="0.31496062000000002" footer="0.3149606200000000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I168"/>
  <sheetViews>
    <sheetView topLeftCell="A139" workbookViewId="0">
      <selection sqref="A1:I173"/>
    </sheetView>
  </sheetViews>
  <sheetFormatPr defaultRowHeight="12.5" x14ac:dyDescent="0.25"/>
  <cols>
    <col min="9" max="9" width="26.7265625" customWidth="1"/>
  </cols>
  <sheetData>
    <row r="1" spans="1:9" ht="23" x14ac:dyDescent="0.25">
      <c r="A1" s="557" t="s">
        <v>178</v>
      </c>
      <c r="B1" s="557"/>
      <c r="C1" s="557"/>
      <c r="D1" s="557"/>
      <c r="E1" s="557"/>
      <c r="F1" s="557"/>
      <c r="G1" s="557"/>
      <c r="H1" s="557"/>
      <c r="I1" s="557"/>
    </row>
    <row r="2" spans="1:9" ht="23" x14ac:dyDescent="0.25">
      <c r="A2" s="558"/>
      <c r="B2" s="558"/>
      <c r="C2" s="558"/>
      <c r="D2" s="558"/>
      <c r="E2" s="558"/>
      <c r="F2" s="558"/>
      <c r="G2" s="558"/>
      <c r="H2" s="558"/>
      <c r="I2" s="558"/>
    </row>
    <row r="3" spans="1:9" ht="13" x14ac:dyDescent="0.25">
      <c r="A3" s="553" t="s">
        <v>182</v>
      </c>
      <c r="B3" s="553"/>
      <c r="C3" s="553"/>
      <c r="D3" s="553"/>
      <c r="E3" s="553"/>
      <c r="F3" s="556"/>
      <c r="G3" s="556"/>
      <c r="H3" s="556"/>
      <c r="I3" s="556"/>
    </row>
    <row r="4" spans="1:9" ht="13" x14ac:dyDescent="0.25">
      <c r="A4" s="553" t="s">
        <v>175</v>
      </c>
      <c r="B4" s="553"/>
      <c r="C4" s="553"/>
      <c r="D4" s="553"/>
      <c r="E4" s="553"/>
      <c r="F4" s="626"/>
      <c r="G4" s="556"/>
      <c r="H4" s="556"/>
      <c r="I4" s="556"/>
    </row>
    <row r="5" spans="1:9" ht="13" x14ac:dyDescent="0.25">
      <c r="A5" s="553" t="s">
        <v>181</v>
      </c>
      <c r="B5" s="553"/>
      <c r="C5" s="553"/>
      <c r="D5" s="553"/>
      <c r="E5" s="553"/>
      <c r="F5" s="553"/>
      <c r="G5" s="553"/>
      <c r="H5" s="553"/>
      <c r="I5" s="553"/>
    </row>
    <row r="6" spans="1:9" ht="13" x14ac:dyDescent="0.25">
      <c r="A6" s="427"/>
      <c r="B6" s="431"/>
      <c r="C6" s="431"/>
      <c r="D6" s="431"/>
      <c r="E6" s="431"/>
      <c r="F6" s="431"/>
      <c r="G6" s="431"/>
      <c r="H6" s="431"/>
      <c r="I6" s="431"/>
    </row>
    <row r="7" spans="1:9" ht="14" x14ac:dyDescent="0.25">
      <c r="A7" s="554" t="s">
        <v>172</v>
      </c>
      <c r="B7" s="554"/>
      <c r="C7" s="554"/>
      <c r="D7" s="554"/>
      <c r="E7" s="554"/>
      <c r="F7" s="554"/>
      <c r="G7" s="554"/>
      <c r="H7" s="554"/>
      <c r="I7" s="554"/>
    </row>
    <row r="8" spans="1:9" ht="13" x14ac:dyDescent="0.25">
      <c r="A8" s="434" t="s">
        <v>15</v>
      </c>
      <c r="B8" s="553" t="s">
        <v>171</v>
      </c>
      <c r="C8" s="553"/>
      <c r="D8" s="553"/>
      <c r="E8" s="553"/>
      <c r="F8" s="553"/>
      <c r="G8" s="553"/>
      <c r="H8" s="555">
        <v>41086</v>
      </c>
      <c r="I8" s="555"/>
    </row>
    <row r="9" spans="1:9" ht="13" x14ac:dyDescent="0.25">
      <c r="A9" s="434" t="s">
        <v>13</v>
      </c>
      <c r="B9" s="553" t="s">
        <v>169</v>
      </c>
      <c r="C9" s="553"/>
      <c r="D9" s="553"/>
      <c r="E9" s="553"/>
      <c r="F9" s="553"/>
      <c r="G9" s="553"/>
      <c r="H9" s="556" t="s">
        <v>392</v>
      </c>
      <c r="I9" s="556"/>
    </row>
    <row r="10" spans="1:9" ht="13" x14ac:dyDescent="0.25">
      <c r="A10" s="434" t="s">
        <v>12</v>
      </c>
      <c r="B10" s="553" t="s">
        <v>167</v>
      </c>
      <c r="C10" s="553"/>
      <c r="D10" s="553"/>
      <c r="E10" s="553"/>
      <c r="F10" s="553"/>
      <c r="G10" s="553"/>
      <c r="H10" s="556" t="s">
        <v>247</v>
      </c>
      <c r="I10" s="556"/>
    </row>
    <row r="11" spans="1:9" ht="13" x14ac:dyDescent="0.25">
      <c r="A11" s="434" t="s">
        <v>35</v>
      </c>
      <c r="B11" s="553" t="s">
        <v>165</v>
      </c>
      <c r="C11" s="553"/>
      <c r="D11" s="553"/>
      <c r="E11" s="553"/>
      <c r="F11" s="553"/>
      <c r="G11" s="553"/>
      <c r="H11" s="556">
        <v>12</v>
      </c>
      <c r="I11" s="556"/>
    </row>
    <row r="12" spans="1:9" ht="13" x14ac:dyDescent="0.25">
      <c r="A12" s="560"/>
      <c r="B12" s="560"/>
      <c r="C12" s="560"/>
      <c r="D12" s="560"/>
      <c r="E12" s="560"/>
      <c r="F12" s="560"/>
      <c r="G12" s="560"/>
      <c r="H12" s="560"/>
      <c r="I12" s="560"/>
    </row>
    <row r="13" spans="1:9" ht="14" x14ac:dyDescent="0.25">
      <c r="A13" s="554" t="s">
        <v>164</v>
      </c>
      <c r="B13" s="554"/>
      <c r="C13" s="554"/>
      <c r="D13" s="554"/>
      <c r="E13" s="554"/>
      <c r="F13" s="554"/>
      <c r="G13" s="554"/>
      <c r="H13" s="554"/>
      <c r="I13" s="554"/>
    </row>
    <row r="14" spans="1:9" ht="14" x14ac:dyDescent="0.25">
      <c r="A14" s="554" t="s">
        <v>163</v>
      </c>
      <c r="B14" s="554"/>
      <c r="C14" s="554"/>
      <c r="D14" s="554"/>
      <c r="E14" s="554"/>
      <c r="F14" s="554"/>
      <c r="G14" s="554"/>
      <c r="H14" s="554"/>
      <c r="I14" s="554"/>
    </row>
    <row r="15" spans="1:9" ht="13" x14ac:dyDescent="0.25">
      <c r="A15" s="434">
        <v>1</v>
      </c>
      <c r="B15" s="553" t="s">
        <v>162</v>
      </c>
      <c r="C15" s="553"/>
      <c r="D15" s="553"/>
      <c r="E15" s="553"/>
      <c r="F15" s="553"/>
      <c r="G15" s="553"/>
      <c r="H15" s="565" t="s">
        <v>185</v>
      </c>
      <c r="I15" s="565"/>
    </row>
    <row r="16" spans="1:9" ht="13" x14ac:dyDescent="0.25">
      <c r="A16" s="434">
        <v>2</v>
      </c>
      <c r="B16" s="553" t="s">
        <v>161</v>
      </c>
      <c r="C16" s="553"/>
      <c r="D16" s="553"/>
      <c r="E16" s="553"/>
      <c r="F16" s="553"/>
      <c r="G16" s="553"/>
      <c r="H16" s="565">
        <v>758.79</v>
      </c>
      <c r="I16" s="565"/>
    </row>
    <row r="17" spans="1:9" ht="14" x14ac:dyDescent="0.25">
      <c r="A17" s="434">
        <v>3</v>
      </c>
      <c r="B17" s="553" t="s">
        <v>160</v>
      </c>
      <c r="C17" s="553"/>
      <c r="D17" s="553"/>
      <c r="E17" s="553"/>
      <c r="F17" s="553"/>
      <c r="G17" s="553"/>
      <c r="H17" s="561" t="s">
        <v>185</v>
      </c>
      <c r="I17" s="561"/>
    </row>
    <row r="18" spans="1:9" ht="13" x14ac:dyDescent="0.25">
      <c r="A18" s="434">
        <v>4</v>
      </c>
      <c r="B18" s="553" t="s">
        <v>159</v>
      </c>
      <c r="C18" s="553"/>
      <c r="D18" s="553"/>
      <c r="E18" s="553"/>
      <c r="F18" s="553"/>
      <c r="G18" s="553"/>
      <c r="H18" s="562" t="s">
        <v>247</v>
      </c>
      <c r="I18" s="562"/>
    </row>
    <row r="19" spans="1:9" x14ac:dyDescent="0.25">
      <c r="A19" s="563"/>
      <c r="B19" s="563"/>
      <c r="C19" s="563"/>
      <c r="D19" s="563"/>
      <c r="E19" s="563"/>
      <c r="F19" s="563"/>
      <c r="G19" s="563"/>
      <c r="H19" s="563"/>
      <c r="I19" s="563"/>
    </row>
    <row r="20" spans="1:9" x14ac:dyDescent="0.25">
      <c r="A20" s="564" t="s">
        <v>157</v>
      </c>
      <c r="B20" s="564"/>
      <c r="C20" s="564"/>
      <c r="D20" s="564"/>
      <c r="E20" s="564"/>
      <c r="F20" s="564"/>
      <c r="G20" s="564"/>
      <c r="H20" s="564"/>
      <c r="I20" s="564"/>
    </row>
    <row r="21" spans="1:9" ht="13" x14ac:dyDescent="0.3">
      <c r="A21" s="567"/>
      <c r="B21" s="567"/>
      <c r="C21" s="567"/>
      <c r="D21" s="567"/>
      <c r="E21" s="567"/>
      <c r="F21" s="567"/>
      <c r="G21" s="567"/>
      <c r="H21" s="567"/>
      <c r="I21" s="567"/>
    </row>
    <row r="22" spans="1:9" ht="13" x14ac:dyDescent="0.25">
      <c r="A22" s="568" t="s">
        <v>156</v>
      </c>
      <c r="B22" s="568"/>
      <c r="C22" s="568"/>
      <c r="D22" s="568"/>
      <c r="E22" s="568"/>
      <c r="F22" s="568"/>
      <c r="G22" s="568"/>
      <c r="H22" s="568"/>
      <c r="I22" s="568"/>
    </row>
    <row r="23" spans="1:9" ht="14" x14ac:dyDescent="0.25">
      <c r="A23" s="63">
        <v>1</v>
      </c>
      <c r="B23" s="569" t="s">
        <v>155</v>
      </c>
      <c r="C23" s="569"/>
      <c r="D23" s="569"/>
      <c r="E23" s="569"/>
      <c r="F23" s="569"/>
      <c r="G23" s="569"/>
      <c r="H23" s="64" t="s">
        <v>62</v>
      </c>
      <c r="I23" s="63" t="s">
        <v>154</v>
      </c>
    </row>
    <row r="24" spans="1:9" ht="13" x14ac:dyDescent="0.25">
      <c r="A24" s="434" t="s">
        <v>15</v>
      </c>
      <c r="B24" s="553" t="s">
        <v>186</v>
      </c>
      <c r="C24" s="553"/>
      <c r="D24" s="553"/>
      <c r="E24" s="553"/>
      <c r="F24" s="553"/>
      <c r="G24" s="553"/>
      <c r="H24" s="553"/>
      <c r="I24" s="60">
        <v>758.79</v>
      </c>
    </row>
    <row r="25" spans="1:9" ht="13" x14ac:dyDescent="0.25">
      <c r="A25" s="434" t="s">
        <v>13</v>
      </c>
      <c r="B25" s="570" t="s">
        <v>232</v>
      </c>
      <c r="C25" s="570"/>
      <c r="D25" s="570"/>
      <c r="E25" s="570"/>
      <c r="F25" s="570"/>
      <c r="G25" s="570"/>
      <c r="H25" s="30"/>
      <c r="I25" s="60"/>
    </row>
    <row r="26" spans="1:9" ht="13" x14ac:dyDescent="0.25">
      <c r="A26" s="434" t="s">
        <v>12</v>
      </c>
      <c r="B26" s="571" t="s">
        <v>202</v>
      </c>
      <c r="C26" s="571"/>
      <c r="D26" s="571"/>
      <c r="E26" s="571"/>
      <c r="F26" s="571"/>
      <c r="G26" s="571"/>
      <c r="H26" s="61">
        <v>0.05</v>
      </c>
      <c r="I26" s="60">
        <v>35.799999999999997</v>
      </c>
    </row>
    <row r="27" spans="1:9" ht="13" x14ac:dyDescent="0.25">
      <c r="A27" s="434" t="s">
        <v>35</v>
      </c>
      <c r="B27" s="553" t="s">
        <v>150</v>
      </c>
      <c r="C27" s="553"/>
      <c r="D27" s="553"/>
      <c r="E27" s="553"/>
      <c r="F27" s="553"/>
      <c r="G27" s="553"/>
      <c r="H27" s="553"/>
      <c r="I27" s="60"/>
    </row>
    <row r="28" spans="1:9" ht="13" x14ac:dyDescent="0.25">
      <c r="A28" s="434" t="s">
        <v>32</v>
      </c>
      <c r="B28" s="553" t="s">
        <v>149</v>
      </c>
      <c r="C28" s="553"/>
      <c r="D28" s="553"/>
      <c r="E28" s="553"/>
      <c r="F28" s="553"/>
      <c r="G28" s="553"/>
      <c r="H28" s="553"/>
      <c r="I28" s="60"/>
    </row>
    <row r="29" spans="1:9" ht="13" x14ac:dyDescent="0.25">
      <c r="A29" s="434" t="s">
        <v>81</v>
      </c>
      <c r="B29" s="553" t="s">
        <v>148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434" t="s">
        <v>79</v>
      </c>
      <c r="B30" s="553" t="s">
        <v>147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434" t="s">
        <v>114</v>
      </c>
      <c r="B31" s="553" t="s">
        <v>375</v>
      </c>
      <c r="C31" s="553"/>
      <c r="D31" s="553"/>
      <c r="E31" s="553"/>
      <c r="F31" s="553"/>
      <c r="G31" s="553"/>
      <c r="H31" s="553"/>
      <c r="I31" s="60"/>
    </row>
    <row r="32" spans="1:9" ht="14" x14ac:dyDescent="0.25">
      <c r="A32" s="566" t="s">
        <v>144</v>
      </c>
      <c r="B32" s="566"/>
      <c r="C32" s="566"/>
      <c r="D32" s="566"/>
      <c r="E32" s="566"/>
      <c r="F32" s="566"/>
      <c r="G32" s="566"/>
      <c r="H32" s="566"/>
      <c r="I32" s="59">
        <f>SUM(I24:I31)</f>
        <v>794.58999999999992</v>
      </c>
    </row>
    <row r="33" spans="1:9" ht="13" x14ac:dyDescent="0.25">
      <c r="A33" s="560" t="s">
        <v>143</v>
      </c>
      <c r="B33" s="560"/>
      <c r="C33" s="560"/>
      <c r="D33" s="560"/>
      <c r="E33" s="560"/>
      <c r="F33" s="560"/>
      <c r="G33" s="560"/>
      <c r="H33" s="560"/>
      <c r="I33" s="560"/>
    </row>
    <row r="34" spans="1:9" ht="14" x14ac:dyDescent="0.25">
      <c r="A34" s="435">
        <v>2</v>
      </c>
      <c r="B34" s="554" t="s">
        <v>142</v>
      </c>
      <c r="C34" s="554"/>
      <c r="D34" s="554"/>
      <c r="E34" s="554"/>
      <c r="F34" s="554"/>
      <c r="G34" s="554"/>
      <c r="H34" s="554"/>
      <c r="I34" s="428" t="s">
        <v>16</v>
      </c>
    </row>
    <row r="35" spans="1:9" ht="13" x14ac:dyDescent="0.25">
      <c r="A35" s="429" t="s">
        <v>15</v>
      </c>
      <c r="B35" s="573"/>
      <c r="C35" s="573"/>
      <c r="D35" s="573"/>
      <c r="E35" s="573"/>
      <c r="F35" s="573"/>
      <c r="G35" s="573"/>
      <c r="H35" s="573"/>
      <c r="I35" s="25">
        <v>75.47</v>
      </c>
    </row>
    <row r="36" spans="1:9" ht="13" x14ac:dyDescent="0.25">
      <c r="A36" s="429"/>
      <c r="B36" s="572" t="s">
        <v>140</v>
      </c>
      <c r="C36" s="572"/>
      <c r="D36" s="572"/>
      <c r="E36" s="572"/>
      <c r="F36" s="572"/>
      <c r="G36" s="572"/>
      <c r="H36" s="57">
        <v>2.75</v>
      </c>
      <c r="I36" s="28" t="s">
        <v>49</v>
      </c>
    </row>
    <row r="37" spans="1:9" ht="13" x14ac:dyDescent="0.25">
      <c r="A37" s="429"/>
      <c r="B37" s="576" t="s">
        <v>255</v>
      </c>
      <c r="C37" s="576"/>
      <c r="D37" s="576"/>
      <c r="E37" s="576"/>
      <c r="F37" s="576"/>
      <c r="G37" s="576"/>
      <c r="H37" s="58"/>
      <c r="I37" s="28"/>
    </row>
    <row r="38" spans="1:9" ht="13" x14ac:dyDescent="0.25">
      <c r="A38" s="429" t="s">
        <v>13</v>
      </c>
      <c r="B38" s="573" t="s">
        <v>378</v>
      </c>
      <c r="C38" s="573"/>
      <c r="D38" s="573"/>
      <c r="E38" s="573"/>
      <c r="F38" s="573"/>
      <c r="G38" s="573"/>
      <c r="H38" s="573"/>
      <c r="I38" s="25">
        <v>184.8</v>
      </c>
    </row>
    <row r="39" spans="1:9" ht="13" x14ac:dyDescent="0.25">
      <c r="A39" s="429"/>
      <c r="B39" s="572" t="s">
        <v>256</v>
      </c>
      <c r="C39" s="572"/>
      <c r="D39" s="572"/>
      <c r="E39" s="572"/>
      <c r="F39" s="572"/>
      <c r="G39" s="572"/>
      <c r="H39" s="57">
        <v>231</v>
      </c>
      <c r="I39" s="28" t="s">
        <v>49</v>
      </c>
    </row>
    <row r="40" spans="1:9" ht="13" x14ac:dyDescent="0.25">
      <c r="A40" s="429" t="s">
        <v>12</v>
      </c>
      <c r="B40" s="573" t="s">
        <v>136</v>
      </c>
      <c r="C40" s="573"/>
      <c r="D40" s="573"/>
      <c r="E40" s="573"/>
      <c r="F40" s="573"/>
      <c r="G40" s="573"/>
      <c r="H40" s="573"/>
      <c r="I40" s="25"/>
    </row>
    <row r="41" spans="1:9" ht="13" x14ac:dyDescent="0.25">
      <c r="A41" s="429" t="s">
        <v>35</v>
      </c>
      <c r="B41" s="574" t="s">
        <v>357</v>
      </c>
      <c r="C41" s="574"/>
      <c r="D41" s="574"/>
      <c r="E41" s="574"/>
      <c r="F41" s="574"/>
      <c r="G41" s="574"/>
      <c r="H41" s="574"/>
      <c r="I41" s="20"/>
    </row>
    <row r="42" spans="1:9" ht="13" x14ac:dyDescent="0.25">
      <c r="A42" s="429" t="s">
        <v>32</v>
      </c>
      <c r="B42" s="574" t="s">
        <v>259</v>
      </c>
      <c r="C42" s="574"/>
      <c r="D42" s="574"/>
      <c r="E42" s="574"/>
      <c r="F42" s="574"/>
      <c r="G42" s="574"/>
      <c r="H42" s="574"/>
      <c r="I42" s="25">
        <v>5</v>
      </c>
    </row>
    <row r="43" spans="1:9" ht="13" x14ac:dyDescent="0.25">
      <c r="A43" s="429" t="s">
        <v>81</v>
      </c>
      <c r="B43" s="574" t="s">
        <v>65</v>
      </c>
      <c r="C43" s="574"/>
      <c r="D43" s="574"/>
      <c r="E43" s="574"/>
      <c r="F43" s="574"/>
      <c r="G43" s="574"/>
      <c r="H43" s="574"/>
      <c r="I43" s="20">
        <v>0</v>
      </c>
    </row>
    <row r="44" spans="1:9" ht="13" x14ac:dyDescent="0.25">
      <c r="A44" s="430"/>
      <c r="B44" s="575" t="s">
        <v>133</v>
      </c>
      <c r="C44" s="575"/>
      <c r="D44" s="575"/>
      <c r="E44" s="575"/>
      <c r="F44" s="575"/>
      <c r="G44" s="575"/>
      <c r="H44" s="575"/>
      <c r="I44" s="25">
        <f>SUM(I35:I43)</f>
        <v>265.27</v>
      </c>
    </row>
    <row r="45" spans="1:9" ht="13" x14ac:dyDescent="0.25">
      <c r="A45" s="560"/>
      <c r="B45" s="560"/>
      <c r="C45" s="560"/>
      <c r="D45" s="560"/>
      <c r="E45" s="560"/>
      <c r="F45" s="560"/>
      <c r="G45" s="560"/>
      <c r="H45" s="560"/>
      <c r="I45" s="560"/>
    </row>
    <row r="46" spans="1:9" ht="13" x14ac:dyDescent="0.25">
      <c r="A46" s="580" t="s">
        <v>132</v>
      </c>
      <c r="B46" s="580"/>
      <c r="C46" s="580"/>
      <c r="D46" s="580"/>
      <c r="E46" s="580"/>
      <c r="F46" s="580"/>
      <c r="G46" s="580"/>
      <c r="H46" s="580"/>
      <c r="I46" s="580"/>
    </row>
    <row r="47" spans="1:9" ht="13" x14ac:dyDescent="0.25">
      <c r="A47" s="580"/>
      <c r="B47" s="580"/>
      <c r="C47" s="580"/>
      <c r="D47" s="580"/>
      <c r="E47" s="580"/>
      <c r="F47" s="580"/>
      <c r="G47" s="580"/>
      <c r="H47" s="580"/>
      <c r="I47" s="580"/>
    </row>
    <row r="48" spans="1:9" ht="13" x14ac:dyDescent="0.25">
      <c r="A48" s="580" t="s">
        <v>131</v>
      </c>
      <c r="B48" s="580"/>
      <c r="C48" s="580"/>
      <c r="D48" s="580"/>
      <c r="E48" s="580"/>
      <c r="F48" s="580"/>
      <c r="G48" s="580"/>
      <c r="H48" s="580"/>
      <c r="I48" s="580"/>
    </row>
    <row r="49" spans="1:9" ht="14" x14ac:dyDescent="0.25">
      <c r="A49" s="435">
        <v>3</v>
      </c>
      <c r="B49" s="554" t="s">
        <v>130</v>
      </c>
      <c r="C49" s="554"/>
      <c r="D49" s="554"/>
      <c r="E49" s="554"/>
      <c r="F49" s="554"/>
      <c r="G49" s="554"/>
      <c r="H49" s="554"/>
      <c r="I49" s="435" t="s">
        <v>16</v>
      </c>
    </row>
    <row r="50" spans="1:9" ht="13" x14ac:dyDescent="0.25">
      <c r="A50" s="429" t="s">
        <v>15</v>
      </c>
      <c r="B50" s="553" t="s">
        <v>129</v>
      </c>
      <c r="C50" s="553"/>
      <c r="D50" s="553"/>
      <c r="E50" s="553"/>
      <c r="F50" s="553"/>
      <c r="G50" s="553"/>
      <c r="H50" s="553"/>
      <c r="I50" s="25">
        <v>20</v>
      </c>
    </row>
    <row r="51" spans="1:9" ht="13" x14ac:dyDescent="0.25">
      <c r="A51" s="429" t="s">
        <v>13</v>
      </c>
      <c r="B51" s="553" t="s">
        <v>128</v>
      </c>
      <c r="C51" s="553"/>
      <c r="D51" s="553"/>
      <c r="E51" s="553"/>
      <c r="F51" s="553"/>
      <c r="G51" s="553"/>
      <c r="H51" s="553"/>
      <c r="I51" s="20" t="s">
        <v>126</v>
      </c>
    </row>
    <row r="52" spans="1:9" ht="13" x14ac:dyDescent="0.25">
      <c r="A52" s="429" t="s">
        <v>12</v>
      </c>
      <c r="B52" s="577" t="s">
        <v>127</v>
      </c>
      <c r="C52" s="577"/>
      <c r="D52" s="577"/>
      <c r="E52" s="577"/>
      <c r="F52" s="577"/>
      <c r="G52" s="577"/>
      <c r="H52" s="577"/>
      <c r="I52" s="20" t="s">
        <v>126</v>
      </c>
    </row>
    <row r="53" spans="1:9" ht="13" x14ac:dyDescent="0.25">
      <c r="A53" s="429" t="s">
        <v>35</v>
      </c>
      <c r="B53" s="553" t="s">
        <v>65</v>
      </c>
      <c r="C53" s="553"/>
      <c r="D53" s="553"/>
      <c r="E53" s="553"/>
      <c r="F53" s="553"/>
      <c r="G53" s="553"/>
      <c r="H53" s="553"/>
      <c r="I53" s="20">
        <v>0</v>
      </c>
    </row>
    <row r="54" spans="1:9" ht="13" x14ac:dyDescent="0.25">
      <c r="A54" s="578" t="s">
        <v>125</v>
      </c>
      <c r="B54" s="578"/>
      <c r="C54" s="578"/>
      <c r="D54" s="578"/>
      <c r="E54" s="578"/>
      <c r="F54" s="578"/>
      <c r="G54" s="578"/>
      <c r="H54" s="578"/>
      <c r="I54" s="20">
        <f>SUM(I50:I53)</f>
        <v>20</v>
      </c>
    </row>
    <row r="55" spans="1:9" ht="18" x14ac:dyDescent="0.25">
      <c r="A55" s="579"/>
      <c r="B55" s="579"/>
      <c r="C55" s="579"/>
      <c r="D55" s="579"/>
      <c r="E55" s="579"/>
      <c r="F55" s="579"/>
      <c r="G55" s="579"/>
      <c r="H55" s="579"/>
      <c r="I55" s="579"/>
    </row>
    <row r="56" spans="1:9" x14ac:dyDescent="0.25">
      <c r="A56" s="564" t="s">
        <v>124</v>
      </c>
      <c r="B56" s="564"/>
      <c r="C56" s="564"/>
      <c r="D56" s="564"/>
      <c r="E56" s="564"/>
      <c r="F56" s="564"/>
      <c r="G56" s="564"/>
      <c r="H56" s="564"/>
      <c r="I56" s="564"/>
    </row>
    <row r="57" spans="1:9" ht="18" x14ac:dyDescent="0.25">
      <c r="A57" s="55"/>
      <c r="B57" s="54"/>
      <c r="C57" s="54"/>
      <c r="D57" s="54"/>
      <c r="E57" s="54"/>
      <c r="F57" s="54"/>
      <c r="G57" s="54"/>
      <c r="H57" s="54"/>
      <c r="I57" s="53"/>
    </row>
    <row r="58" spans="1:9" ht="13" x14ac:dyDescent="0.25">
      <c r="A58" s="568" t="s">
        <v>123</v>
      </c>
      <c r="B58" s="568"/>
      <c r="C58" s="568"/>
      <c r="D58" s="568"/>
      <c r="E58" s="568"/>
      <c r="F58" s="568"/>
      <c r="G58" s="568"/>
      <c r="H58" s="568"/>
      <c r="I58" s="568"/>
    </row>
    <row r="59" spans="1:9" ht="14" x14ac:dyDescent="0.25">
      <c r="A59" s="52" t="s">
        <v>76</v>
      </c>
      <c r="B59" s="554" t="s">
        <v>122</v>
      </c>
      <c r="C59" s="554"/>
      <c r="D59" s="554"/>
      <c r="E59" s="554"/>
      <c r="F59" s="554"/>
      <c r="G59" s="554"/>
      <c r="H59" s="428" t="s">
        <v>62</v>
      </c>
      <c r="I59" s="428" t="s">
        <v>16</v>
      </c>
    </row>
    <row r="60" spans="1:9" ht="13" x14ac:dyDescent="0.25">
      <c r="A60" s="50" t="s">
        <v>15</v>
      </c>
      <c r="B60" s="553" t="s">
        <v>121</v>
      </c>
      <c r="C60" s="553"/>
      <c r="D60" s="553"/>
      <c r="E60" s="553"/>
      <c r="F60" s="553"/>
      <c r="G60" s="553"/>
      <c r="H60" s="32">
        <v>0.2</v>
      </c>
      <c r="I60" s="49">
        <f>I32*20%</f>
        <v>158.91800000000001</v>
      </c>
    </row>
    <row r="61" spans="1:9" ht="13" x14ac:dyDescent="0.25">
      <c r="A61" s="50" t="s">
        <v>13</v>
      </c>
      <c r="B61" s="553" t="s">
        <v>120</v>
      </c>
      <c r="C61" s="553"/>
      <c r="D61" s="553"/>
      <c r="E61" s="553"/>
      <c r="F61" s="553"/>
      <c r="G61" s="553"/>
      <c r="H61" s="32">
        <v>1.4999999999999999E-2</v>
      </c>
      <c r="I61" s="49">
        <f>I32*1.5%</f>
        <v>11.918849999999999</v>
      </c>
    </row>
    <row r="62" spans="1:9" ht="13" x14ac:dyDescent="0.25">
      <c r="A62" s="50" t="s">
        <v>12</v>
      </c>
      <c r="B62" s="553" t="s">
        <v>119</v>
      </c>
      <c r="C62" s="553"/>
      <c r="D62" s="553"/>
      <c r="E62" s="553"/>
      <c r="F62" s="553"/>
      <c r="G62" s="553"/>
      <c r="H62" s="32">
        <v>0.01</v>
      </c>
      <c r="I62" s="49">
        <f>I32*1%</f>
        <v>7.9458999999999991</v>
      </c>
    </row>
    <row r="63" spans="1:9" ht="13" x14ac:dyDescent="0.25">
      <c r="A63" s="50" t="s">
        <v>35</v>
      </c>
      <c r="B63" s="553" t="s">
        <v>118</v>
      </c>
      <c r="C63" s="553"/>
      <c r="D63" s="553"/>
      <c r="E63" s="553"/>
      <c r="F63" s="553"/>
      <c r="G63" s="553"/>
      <c r="H63" s="32">
        <v>2E-3</v>
      </c>
      <c r="I63" s="49">
        <f>I32*0.2%</f>
        <v>1.5891799999999998</v>
      </c>
    </row>
    <row r="64" spans="1:9" ht="13" x14ac:dyDescent="0.25">
      <c r="A64" s="50" t="s">
        <v>32</v>
      </c>
      <c r="B64" s="553" t="s">
        <v>117</v>
      </c>
      <c r="C64" s="553"/>
      <c r="D64" s="553"/>
      <c r="E64" s="553"/>
      <c r="F64" s="553"/>
      <c r="G64" s="553"/>
      <c r="H64" s="32">
        <v>2.5000000000000001E-2</v>
      </c>
      <c r="I64" s="49">
        <f>I32*2.5%</f>
        <v>19.864750000000001</v>
      </c>
    </row>
    <row r="65" spans="1:9" ht="13" x14ac:dyDescent="0.25">
      <c r="A65" s="50" t="s">
        <v>81</v>
      </c>
      <c r="B65" s="553" t="s">
        <v>116</v>
      </c>
      <c r="C65" s="553"/>
      <c r="D65" s="553"/>
      <c r="E65" s="553"/>
      <c r="F65" s="553"/>
      <c r="G65" s="553"/>
      <c r="H65" s="32">
        <v>0.08</v>
      </c>
      <c r="I65" s="49">
        <f>I32*8%</f>
        <v>63.567199999999993</v>
      </c>
    </row>
    <row r="66" spans="1:9" ht="13" x14ac:dyDescent="0.25">
      <c r="A66" s="50" t="s">
        <v>79</v>
      </c>
      <c r="B66" s="553" t="s">
        <v>115</v>
      </c>
      <c r="C66" s="553"/>
      <c r="D66" s="553"/>
      <c r="E66" s="553"/>
      <c r="F66" s="553"/>
      <c r="G66" s="553"/>
      <c r="H66" s="32">
        <v>0.03</v>
      </c>
      <c r="I66" s="49">
        <f>I32*3%</f>
        <v>23.837699999999998</v>
      </c>
    </row>
    <row r="67" spans="1:9" ht="13" x14ac:dyDescent="0.25">
      <c r="A67" s="50" t="s">
        <v>114</v>
      </c>
      <c r="B67" s="553" t="s">
        <v>113</v>
      </c>
      <c r="C67" s="553"/>
      <c r="D67" s="553"/>
      <c r="E67" s="553"/>
      <c r="F67" s="553"/>
      <c r="G67" s="553"/>
      <c r="H67" s="32">
        <v>6.0000000000000001E-3</v>
      </c>
      <c r="I67" s="49">
        <f>I32*0.6%</f>
        <v>4.7675399999999994</v>
      </c>
    </row>
    <row r="68" spans="1:9" ht="13" x14ac:dyDescent="0.25">
      <c r="A68" s="578" t="s">
        <v>47</v>
      </c>
      <c r="B68" s="578"/>
      <c r="C68" s="578"/>
      <c r="D68" s="578"/>
      <c r="E68" s="578"/>
      <c r="F68" s="578"/>
      <c r="G68" s="578"/>
      <c r="H68" s="32">
        <f>SUM(H60:H67)</f>
        <v>0.3680000000000001</v>
      </c>
      <c r="I68" s="25">
        <f>SUM(I60:I67)</f>
        <v>292.40911999999997</v>
      </c>
    </row>
    <row r="69" spans="1:9" ht="13" x14ac:dyDescent="0.25">
      <c r="A69" s="432"/>
      <c r="B69" s="47"/>
      <c r="C69" s="47"/>
      <c r="D69" s="47"/>
      <c r="E69" s="47"/>
      <c r="F69" s="47"/>
      <c r="G69" s="47"/>
      <c r="H69" s="46"/>
      <c r="I69" s="45"/>
    </row>
    <row r="70" spans="1:9" ht="13" x14ac:dyDescent="0.25">
      <c r="A70" s="553" t="s">
        <v>112</v>
      </c>
      <c r="B70" s="553"/>
      <c r="C70" s="553"/>
      <c r="D70" s="553"/>
      <c r="E70" s="553"/>
      <c r="F70" s="553"/>
      <c r="G70" s="553"/>
      <c r="H70" s="553"/>
      <c r="I70" s="553"/>
    </row>
    <row r="71" spans="1:9" ht="13" x14ac:dyDescent="0.25">
      <c r="A71" s="560"/>
      <c r="B71" s="560"/>
      <c r="C71" s="560"/>
      <c r="D71" s="560"/>
      <c r="E71" s="560"/>
      <c r="F71" s="560"/>
      <c r="G71" s="560"/>
      <c r="H71" s="560"/>
      <c r="I71" s="560"/>
    </row>
    <row r="72" spans="1:9" ht="14" x14ac:dyDescent="0.25">
      <c r="A72" s="554" t="s">
        <v>111</v>
      </c>
      <c r="B72" s="554"/>
      <c r="C72" s="554"/>
      <c r="D72" s="554"/>
      <c r="E72" s="554"/>
      <c r="F72" s="554"/>
      <c r="G72" s="554"/>
      <c r="H72" s="554"/>
      <c r="I72" s="554"/>
    </row>
    <row r="73" spans="1:9" ht="14" x14ac:dyDescent="0.25">
      <c r="A73" s="435" t="s">
        <v>74</v>
      </c>
      <c r="B73" s="554" t="s">
        <v>110</v>
      </c>
      <c r="C73" s="554"/>
      <c r="D73" s="554"/>
      <c r="E73" s="554"/>
      <c r="F73" s="554"/>
      <c r="G73" s="554"/>
      <c r="H73" s="554"/>
      <c r="I73" s="435" t="s">
        <v>16</v>
      </c>
    </row>
    <row r="74" spans="1:9" ht="13" x14ac:dyDescent="0.25">
      <c r="A74" s="429" t="s">
        <v>15</v>
      </c>
      <c r="B74" s="553" t="s">
        <v>109</v>
      </c>
      <c r="C74" s="553"/>
      <c r="D74" s="553"/>
      <c r="E74" s="553"/>
      <c r="F74" s="553"/>
      <c r="G74" s="553"/>
      <c r="H74" s="553"/>
      <c r="I74" s="25">
        <f>I32*8.33%</f>
        <v>66.189346999999998</v>
      </c>
    </row>
    <row r="75" spans="1:9" ht="13" x14ac:dyDescent="0.25">
      <c r="A75" s="429" t="s">
        <v>13</v>
      </c>
      <c r="B75" s="553" t="s">
        <v>108</v>
      </c>
      <c r="C75" s="553"/>
      <c r="D75" s="553"/>
      <c r="E75" s="553"/>
      <c r="F75" s="553"/>
      <c r="G75" s="553"/>
      <c r="H75" s="553"/>
      <c r="I75" s="44">
        <f>I32*2.78%</f>
        <v>22.089601999999996</v>
      </c>
    </row>
    <row r="76" spans="1:9" ht="13" x14ac:dyDescent="0.25">
      <c r="A76" s="578" t="s">
        <v>80</v>
      </c>
      <c r="B76" s="578"/>
      <c r="C76" s="578"/>
      <c r="D76" s="578"/>
      <c r="E76" s="578"/>
      <c r="F76" s="578"/>
      <c r="G76" s="578"/>
      <c r="H76" s="578"/>
      <c r="I76" s="44">
        <f>SUM(I74:I75)</f>
        <v>88.278948999999997</v>
      </c>
    </row>
    <row r="77" spans="1:9" ht="13" x14ac:dyDescent="0.25">
      <c r="A77" s="429" t="s">
        <v>12</v>
      </c>
      <c r="B77" s="553" t="s">
        <v>107</v>
      </c>
      <c r="C77" s="553"/>
      <c r="D77" s="553"/>
      <c r="E77" s="553"/>
      <c r="F77" s="553"/>
      <c r="G77" s="553"/>
      <c r="H77" s="553"/>
      <c r="I77" s="433">
        <f>ROUND(H68*I76,2)</f>
        <v>32.49</v>
      </c>
    </row>
    <row r="78" spans="1:9" ht="13" x14ac:dyDescent="0.25">
      <c r="A78" s="578" t="s">
        <v>47</v>
      </c>
      <c r="B78" s="578"/>
      <c r="C78" s="578"/>
      <c r="D78" s="578"/>
      <c r="E78" s="578"/>
      <c r="F78" s="578"/>
      <c r="G78" s="578"/>
      <c r="H78" s="578"/>
      <c r="I78" s="44">
        <f>SUM(I76:I77)</f>
        <v>120.76894899999999</v>
      </c>
    </row>
    <row r="79" spans="1:9" ht="13" x14ac:dyDescent="0.25">
      <c r="A79" s="580"/>
      <c r="B79" s="580"/>
      <c r="C79" s="580"/>
      <c r="D79" s="580"/>
      <c r="E79" s="580"/>
      <c r="F79" s="580"/>
      <c r="G79" s="580"/>
      <c r="H79" s="580"/>
      <c r="I79" s="580"/>
    </row>
    <row r="80" spans="1:9" ht="14" x14ac:dyDescent="0.25">
      <c r="A80" s="554" t="s">
        <v>106</v>
      </c>
      <c r="B80" s="554"/>
      <c r="C80" s="554"/>
      <c r="D80" s="554"/>
      <c r="E80" s="554"/>
      <c r="F80" s="554"/>
      <c r="G80" s="554"/>
      <c r="H80" s="554"/>
      <c r="I80" s="554"/>
    </row>
    <row r="81" spans="1:9" ht="14" x14ac:dyDescent="0.25">
      <c r="A81" s="435" t="s">
        <v>72</v>
      </c>
      <c r="B81" s="581" t="s">
        <v>105</v>
      </c>
      <c r="C81" s="581"/>
      <c r="D81" s="581"/>
      <c r="E81" s="581"/>
      <c r="F81" s="581"/>
      <c r="G81" s="581"/>
      <c r="H81" s="581"/>
      <c r="I81" s="435" t="s">
        <v>16</v>
      </c>
    </row>
    <row r="82" spans="1:9" ht="13" x14ac:dyDescent="0.25">
      <c r="A82" s="429" t="s">
        <v>15</v>
      </c>
      <c r="B82" s="553" t="s">
        <v>105</v>
      </c>
      <c r="C82" s="553"/>
      <c r="D82" s="553"/>
      <c r="E82" s="553"/>
      <c r="F82" s="553"/>
      <c r="G82" s="553"/>
      <c r="H82" s="553"/>
      <c r="I82" s="71">
        <f xml:space="preserve"> I32*0.07%</f>
        <v>0.55621300000000007</v>
      </c>
    </row>
    <row r="83" spans="1:9" ht="13" x14ac:dyDescent="0.25">
      <c r="A83" s="429" t="s">
        <v>13</v>
      </c>
      <c r="B83" s="553" t="s">
        <v>103</v>
      </c>
      <c r="C83" s="553"/>
      <c r="D83" s="553"/>
      <c r="E83" s="553"/>
      <c r="F83" s="553"/>
      <c r="G83" s="553"/>
      <c r="H83" s="553"/>
      <c r="I83" s="25">
        <f>ROUND(H68*I82,2)</f>
        <v>0.2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25">
        <f>SUM(I82:I83)</f>
        <v>0.75621300000000002</v>
      </c>
    </row>
    <row r="85" spans="1:9" ht="14" x14ac:dyDescent="0.25">
      <c r="A85" s="581" t="s">
        <v>102</v>
      </c>
      <c r="B85" s="581"/>
      <c r="C85" s="581"/>
      <c r="D85" s="581"/>
      <c r="E85" s="581"/>
      <c r="F85" s="581"/>
      <c r="G85" s="581"/>
      <c r="H85" s="581"/>
      <c r="I85" s="581"/>
    </row>
    <row r="86" spans="1:9" ht="14" x14ac:dyDescent="0.25">
      <c r="A86" s="435" t="s">
        <v>70</v>
      </c>
      <c r="B86" s="581" t="s">
        <v>101</v>
      </c>
      <c r="C86" s="581"/>
      <c r="D86" s="581"/>
      <c r="E86" s="581"/>
      <c r="F86" s="581"/>
      <c r="G86" s="581"/>
      <c r="H86" s="581"/>
      <c r="I86" s="435" t="s">
        <v>16</v>
      </c>
    </row>
    <row r="87" spans="1:9" ht="13" x14ac:dyDescent="0.25">
      <c r="A87" s="429" t="s">
        <v>15</v>
      </c>
      <c r="B87" s="577" t="s">
        <v>100</v>
      </c>
      <c r="C87" s="577"/>
      <c r="D87" s="577"/>
      <c r="E87" s="577"/>
      <c r="F87" s="577"/>
      <c r="G87" s="577"/>
      <c r="H87" s="577"/>
      <c r="I87" s="72">
        <f>I32*0.42%</f>
        <v>3.3372779999999995</v>
      </c>
    </row>
    <row r="88" spans="1:9" ht="13" x14ac:dyDescent="0.25">
      <c r="A88" s="429" t="s">
        <v>13</v>
      </c>
      <c r="B88" s="577" t="s">
        <v>99</v>
      </c>
      <c r="C88" s="577"/>
      <c r="D88" s="577"/>
      <c r="E88" s="577"/>
      <c r="F88" s="577"/>
      <c r="G88" s="577"/>
      <c r="H88" s="577"/>
      <c r="I88" s="25">
        <f>I32*0.03%</f>
        <v>0.23837699999999995</v>
      </c>
    </row>
    <row r="89" spans="1:9" ht="13" x14ac:dyDescent="0.25">
      <c r="A89" s="429" t="s">
        <v>98</v>
      </c>
      <c r="B89" s="577" t="s">
        <v>97</v>
      </c>
      <c r="C89" s="577"/>
      <c r="D89" s="577"/>
      <c r="E89" s="577"/>
      <c r="F89" s="577"/>
      <c r="G89" s="577"/>
      <c r="H89" s="577"/>
      <c r="I89" s="25">
        <f>ROUND((0.08*0.4*0.05)*I32,2)</f>
        <v>1.27</v>
      </c>
    </row>
    <row r="90" spans="1:9" ht="13" x14ac:dyDescent="0.25">
      <c r="A90" s="429" t="s">
        <v>96</v>
      </c>
      <c r="B90" s="553" t="s">
        <v>95</v>
      </c>
      <c r="C90" s="553"/>
      <c r="D90" s="553"/>
      <c r="E90" s="553"/>
      <c r="F90" s="553"/>
      <c r="G90" s="553"/>
      <c r="H90" s="553"/>
      <c r="I90" s="71">
        <f>ROUND((1*0.08*0.1*0.05)*I32,2)</f>
        <v>0.32</v>
      </c>
    </row>
    <row r="91" spans="1:9" ht="13" x14ac:dyDescent="0.25">
      <c r="A91" s="429" t="s">
        <v>35</v>
      </c>
      <c r="B91" s="553" t="s">
        <v>190</v>
      </c>
      <c r="C91" s="553"/>
      <c r="D91" s="553"/>
      <c r="E91" s="553"/>
      <c r="F91" s="553"/>
      <c r="G91" s="553"/>
      <c r="H91" s="553"/>
      <c r="I91" s="25">
        <f xml:space="preserve"> I32*1.94%</f>
        <v>15.415045999999998</v>
      </c>
    </row>
    <row r="92" spans="1:9" ht="13" x14ac:dyDescent="0.25">
      <c r="A92" s="429" t="s">
        <v>32</v>
      </c>
      <c r="B92" s="577" t="s">
        <v>93</v>
      </c>
      <c r="C92" s="577"/>
      <c r="D92" s="577"/>
      <c r="E92" s="577"/>
      <c r="F92" s="577"/>
      <c r="G92" s="577"/>
      <c r="H92" s="577"/>
      <c r="I92" s="25">
        <f>I91*36.8%</f>
        <v>5.6727369279999991</v>
      </c>
    </row>
    <row r="93" spans="1:9" ht="13" x14ac:dyDescent="0.25">
      <c r="A93" s="429" t="s">
        <v>92</v>
      </c>
      <c r="B93" s="577" t="s">
        <v>91</v>
      </c>
      <c r="C93" s="577"/>
      <c r="D93" s="577"/>
      <c r="E93" s="577"/>
      <c r="F93" s="577"/>
      <c r="G93" s="577"/>
      <c r="H93" s="577"/>
      <c r="I93" s="25">
        <f>ROUND(1*0.08*0.4*I32,2)</f>
        <v>25.43</v>
      </c>
    </row>
    <row r="94" spans="1:9" ht="13" x14ac:dyDescent="0.25">
      <c r="A94" s="429" t="s">
        <v>90</v>
      </c>
      <c r="B94" s="553" t="s">
        <v>89</v>
      </c>
      <c r="C94" s="553"/>
      <c r="D94" s="553"/>
      <c r="E94" s="553"/>
      <c r="F94" s="553"/>
      <c r="G94" s="553"/>
      <c r="H94" s="553"/>
      <c r="I94" s="25">
        <f>ROUND(1*0.08*0.1*I32,2)</f>
        <v>6.36</v>
      </c>
    </row>
    <row r="95" spans="1:9" ht="13" x14ac:dyDescent="0.25">
      <c r="A95" s="578" t="s">
        <v>47</v>
      </c>
      <c r="B95" s="578"/>
      <c r="C95" s="578"/>
      <c r="D95" s="578"/>
      <c r="E95" s="578"/>
      <c r="F95" s="578"/>
      <c r="G95" s="578"/>
      <c r="H95" s="578"/>
      <c r="I95" s="25">
        <f>SUM(I87:I94)</f>
        <v>58.043437927999996</v>
      </c>
    </row>
    <row r="96" spans="1:9" ht="14" x14ac:dyDescent="0.25">
      <c r="A96" s="554" t="s">
        <v>88</v>
      </c>
      <c r="B96" s="554"/>
      <c r="C96" s="554"/>
      <c r="D96" s="554"/>
      <c r="E96" s="554"/>
      <c r="F96" s="554"/>
      <c r="G96" s="554"/>
      <c r="H96" s="554"/>
      <c r="I96" s="554"/>
    </row>
    <row r="97" spans="1:9" ht="14" x14ac:dyDescent="0.3">
      <c r="A97" s="41" t="s">
        <v>68</v>
      </c>
      <c r="B97" s="581" t="s">
        <v>87</v>
      </c>
      <c r="C97" s="581"/>
      <c r="D97" s="581"/>
      <c r="E97" s="581"/>
      <c r="F97" s="581"/>
      <c r="G97" s="581"/>
      <c r="H97" s="581"/>
      <c r="I97" s="41" t="s">
        <v>16</v>
      </c>
    </row>
    <row r="98" spans="1:9" ht="13" x14ac:dyDescent="0.3">
      <c r="A98" s="440" t="s">
        <v>15</v>
      </c>
      <c r="B98" s="577" t="s">
        <v>86</v>
      </c>
      <c r="C98" s="577"/>
      <c r="D98" s="577"/>
      <c r="E98" s="577"/>
      <c r="F98" s="577"/>
      <c r="G98" s="577"/>
      <c r="H98" s="577"/>
      <c r="I98" s="25">
        <f>I32*8.33%</f>
        <v>66.189346999999998</v>
      </c>
    </row>
    <row r="99" spans="1:9" ht="13" x14ac:dyDescent="0.3">
      <c r="A99" s="440" t="s">
        <v>13</v>
      </c>
      <c r="B99" s="577" t="s">
        <v>191</v>
      </c>
      <c r="C99" s="577"/>
      <c r="D99" s="577"/>
      <c r="E99" s="577"/>
      <c r="F99" s="577"/>
      <c r="G99" s="577"/>
      <c r="H99" s="577"/>
      <c r="I99" s="40">
        <f>I32*1%</f>
        <v>7.9458999999999991</v>
      </c>
    </row>
    <row r="100" spans="1:9" ht="13" x14ac:dyDescent="0.3">
      <c r="A100" s="440" t="s">
        <v>12</v>
      </c>
      <c r="B100" s="577" t="s">
        <v>180</v>
      </c>
      <c r="C100" s="577"/>
      <c r="D100" s="577"/>
      <c r="E100" s="577"/>
      <c r="F100" s="577"/>
      <c r="G100" s="577"/>
      <c r="H100" s="577"/>
      <c r="I100" s="40">
        <f>I32*0.02%</f>
        <v>0.158918</v>
      </c>
    </row>
    <row r="101" spans="1:9" ht="13" x14ac:dyDescent="0.3">
      <c r="A101" s="440" t="s">
        <v>35</v>
      </c>
      <c r="B101" s="577" t="s">
        <v>192</v>
      </c>
      <c r="C101" s="577"/>
      <c r="D101" s="577"/>
      <c r="E101" s="577"/>
      <c r="F101" s="577"/>
      <c r="G101" s="577"/>
      <c r="H101" s="577"/>
      <c r="I101" s="40">
        <f>I32*0.05%</f>
        <v>0.39729499999999995</v>
      </c>
    </row>
    <row r="102" spans="1:9" ht="13" x14ac:dyDescent="0.3">
      <c r="A102" s="440" t="s">
        <v>32</v>
      </c>
      <c r="B102" s="577" t="s">
        <v>193</v>
      </c>
      <c r="C102" s="577"/>
      <c r="D102" s="577"/>
      <c r="E102" s="577"/>
      <c r="F102" s="577"/>
      <c r="G102" s="577"/>
      <c r="H102" s="577"/>
      <c r="I102" s="37">
        <f>I32*0.28%</f>
        <v>2.2248520000000003</v>
      </c>
    </row>
    <row r="103" spans="1:9" ht="13" x14ac:dyDescent="0.3">
      <c r="A103" s="440" t="s">
        <v>81</v>
      </c>
      <c r="B103" s="577" t="s">
        <v>65</v>
      </c>
      <c r="C103" s="577"/>
      <c r="D103" s="577"/>
      <c r="E103" s="577"/>
      <c r="F103" s="577"/>
      <c r="G103" s="577"/>
      <c r="H103" s="577"/>
      <c r="I103" s="37"/>
    </row>
    <row r="104" spans="1:9" ht="13" x14ac:dyDescent="0.3">
      <c r="A104" s="578" t="s">
        <v>80</v>
      </c>
      <c r="B104" s="578"/>
      <c r="C104" s="578"/>
      <c r="D104" s="578"/>
      <c r="E104" s="578"/>
      <c r="F104" s="578"/>
      <c r="G104" s="578"/>
      <c r="H104" s="578"/>
      <c r="I104" s="37">
        <f>SUM(I98:I103)</f>
        <v>76.916311999999991</v>
      </c>
    </row>
    <row r="105" spans="1:9" ht="13" x14ac:dyDescent="0.3">
      <c r="A105" s="439" t="s">
        <v>79</v>
      </c>
      <c r="B105" s="577" t="s">
        <v>78</v>
      </c>
      <c r="C105" s="577"/>
      <c r="D105" s="577"/>
      <c r="E105" s="577"/>
      <c r="F105" s="577"/>
      <c r="G105" s="577"/>
      <c r="H105" s="577"/>
      <c r="I105" s="37">
        <f>ROUND(H68*I104,2)</f>
        <v>28.31</v>
      </c>
    </row>
    <row r="106" spans="1:9" ht="13" x14ac:dyDescent="0.25">
      <c r="A106" s="578" t="s">
        <v>47</v>
      </c>
      <c r="B106" s="578"/>
      <c r="C106" s="578"/>
      <c r="D106" s="578"/>
      <c r="E106" s="578"/>
      <c r="F106" s="578"/>
      <c r="G106" s="578"/>
      <c r="H106" s="578"/>
      <c r="I106" s="25">
        <f>SUM(I104:I105)</f>
        <v>105.22631199999999</v>
      </c>
    </row>
    <row r="107" spans="1:9" ht="14" x14ac:dyDescent="0.25">
      <c r="A107" s="581" t="s">
        <v>77</v>
      </c>
      <c r="B107" s="581"/>
      <c r="C107" s="581"/>
      <c r="D107" s="581"/>
      <c r="E107" s="581"/>
      <c r="F107" s="581"/>
      <c r="G107" s="581"/>
      <c r="H107" s="581"/>
      <c r="I107" s="581"/>
    </row>
    <row r="108" spans="1:9" ht="14" x14ac:dyDescent="0.25">
      <c r="A108" s="435">
        <v>4</v>
      </c>
      <c r="B108" s="554" t="s">
        <v>34</v>
      </c>
      <c r="C108" s="554"/>
      <c r="D108" s="554"/>
      <c r="E108" s="554"/>
      <c r="F108" s="554"/>
      <c r="G108" s="554"/>
      <c r="H108" s="554"/>
      <c r="I108" s="435" t="s">
        <v>16</v>
      </c>
    </row>
    <row r="109" spans="1:9" ht="13" x14ac:dyDescent="0.25">
      <c r="A109" s="429" t="s">
        <v>76</v>
      </c>
      <c r="B109" s="553" t="s">
        <v>75</v>
      </c>
      <c r="C109" s="553"/>
      <c r="D109" s="553"/>
      <c r="E109" s="553"/>
      <c r="F109" s="553"/>
      <c r="G109" s="553"/>
      <c r="H109" s="553"/>
      <c r="I109" s="25">
        <f>I68</f>
        <v>292.40911999999997</v>
      </c>
    </row>
    <row r="110" spans="1:9" ht="13" x14ac:dyDescent="0.25">
      <c r="A110" s="429" t="s">
        <v>74</v>
      </c>
      <c r="B110" s="553" t="s">
        <v>73</v>
      </c>
      <c r="C110" s="553"/>
      <c r="D110" s="553"/>
      <c r="E110" s="553"/>
      <c r="F110" s="553"/>
      <c r="G110" s="553"/>
      <c r="H110" s="553"/>
      <c r="I110" s="25">
        <f>I78</f>
        <v>120.76894899999999</v>
      </c>
    </row>
    <row r="111" spans="1:9" ht="13" x14ac:dyDescent="0.25">
      <c r="A111" s="429" t="s">
        <v>72</v>
      </c>
      <c r="B111" s="553" t="s">
        <v>71</v>
      </c>
      <c r="C111" s="553"/>
      <c r="D111" s="553"/>
      <c r="E111" s="553"/>
      <c r="F111" s="553"/>
      <c r="G111" s="553"/>
      <c r="H111" s="553"/>
      <c r="I111" s="25">
        <f>I84</f>
        <v>0.75621300000000002</v>
      </c>
    </row>
    <row r="112" spans="1:9" ht="13" x14ac:dyDescent="0.25">
      <c r="A112" s="429" t="s">
        <v>70</v>
      </c>
      <c r="B112" s="553" t="s">
        <v>69</v>
      </c>
      <c r="C112" s="553"/>
      <c r="D112" s="553"/>
      <c r="E112" s="553"/>
      <c r="F112" s="553"/>
      <c r="G112" s="553"/>
      <c r="H112" s="553"/>
      <c r="I112" s="25">
        <f>I95</f>
        <v>58.043437927999996</v>
      </c>
    </row>
    <row r="113" spans="1:9" ht="13" x14ac:dyDescent="0.25">
      <c r="A113" s="429" t="s">
        <v>68</v>
      </c>
      <c r="B113" s="553" t="s">
        <v>67</v>
      </c>
      <c r="C113" s="553"/>
      <c r="D113" s="553"/>
      <c r="E113" s="553"/>
      <c r="F113" s="553"/>
      <c r="G113" s="553"/>
      <c r="H113" s="553"/>
      <c r="I113" s="25">
        <f>I106</f>
        <v>105.22631199999999</v>
      </c>
    </row>
    <row r="114" spans="1:9" ht="13" x14ac:dyDescent="0.25">
      <c r="A114" s="429" t="s">
        <v>66</v>
      </c>
      <c r="B114" s="553" t="s">
        <v>65</v>
      </c>
      <c r="C114" s="553"/>
      <c r="D114" s="553"/>
      <c r="E114" s="553"/>
      <c r="F114" s="553"/>
      <c r="G114" s="553"/>
      <c r="H114" s="553"/>
      <c r="I114" s="25"/>
    </row>
    <row r="115" spans="1:9" ht="13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SUM(I109:I114)</f>
        <v>577.20403192799995</v>
      </c>
    </row>
    <row r="116" spans="1:9" ht="13" x14ac:dyDescent="0.25">
      <c r="A116" s="560" t="s">
        <v>64</v>
      </c>
      <c r="B116" s="560"/>
      <c r="C116" s="560"/>
      <c r="D116" s="560"/>
      <c r="E116" s="560"/>
      <c r="F116" s="560"/>
      <c r="G116" s="560"/>
      <c r="H116" s="560"/>
      <c r="I116" s="560"/>
    </row>
    <row r="117" spans="1:9" ht="14" x14ac:dyDescent="0.25">
      <c r="A117" s="435">
        <v>5</v>
      </c>
      <c r="B117" s="581" t="s">
        <v>63</v>
      </c>
      <c r="C117" s="581"/>
      <c r="D117" s="581"/>
      <c r="E117" s="581"/>
      <c r="F117" s="581"/>
      <c r="G117" s="581"/>
      <c r="H117" s="435" t="s">
        <v>62</v>
      </c>
      <c r="I117" s="34" t="s">
        <v>16</v>
      </c>
    </row>
    <row r="118" spans="1:9" ht="13" x14ac:dyDescent="0.25">
      <c r="A118" s="624" t="s">
        <v>61</v>
      </c>
      <c r="B118" s="624"/>
      <c r="C118" s="624"/>
      <c r="D118" s="624"/>
      <c r="E118" s="624"/>
      <c r="F118" s="624"/>
      <c r="G118" s="624"/>
      <c r="H118" s="33" t="s">
        <v>49</v>
      </c>
      <c r="I118" s="23">
        <f>SUM(I32+I44+I54+I115)</f>
        <v>1657.0640319279998</v>
      </c>
    </row>
    <row r="119" spans="1:9" ht="13" x14ac:dyDescent="0.25">
      <c r="A119" s="429" t="s">
        <v>15</v>
      </c>
      <c r="B119" s="574" t="s">
        <v>60</v>
      </c>
      <c r="C119" s="622"/>
      <c r="D119" s="622"/>
      <c r="E119" s="622"/>
      <c r="F119" s="622"/>
      <c r="G119" s="623"/>
      <c r="H119" s="32">
        <v>0.02</v>
      </c>
      <c r="I119" s="25">
        <f>I118*H119</f>
        <v>33.141280638559998</v>
      </c>
    </row>
    <row r="120" spans="1:9" ht="13" x14ac:dyDescent="0.25">
      <c r="A120" s="624" t="s">
        <v>59</v>
      </c>
      <c r="B120" s="624"/>
      <c r="C120" s="624"/>
      <c r="D120" s="624"/>
      <c r="E120" s="624"/>
      <c r="F120" s="624"/>
      <c r="G120" s="624"/>
      <c r="H120" s="31" t="s">
        <v>49</v>
      </c>
      <c r="I120" s="23">
        <f>SUM(I32+I44+I54+I115+I119)</f>
        <v>1690.2053125665598</v>
      </c>
    </row>
    <row r="121" spans="1:9" ht="13" x14ac:dyDescent="0.25">
      <c r="A121" s="429" t="s">
        <v>13</v>
      </c>
      <c r="B121" s="574" t="s">
        <v>58</v>
      </c>
      <c r="C121" s="622"/>
      <c r="D121" s="622"/>
      <c r="E121" s="622"/>
      <c r="F121" s="622"/>
      <c r="G121" s="623"/>
      <c r="H121" s="328">
        <v>1.068E-2</v>
      </c>
      <c r="I121" s="25">
        <f>I120*H121</f>
        <v>18.051392738210858</v>
      </c>
    </row>
    <row r="122" spans="1:9" ht="13" x14ac:dyDescent="0.25">
      <c r="A122" s="624" t="s">
        <v>57</v>
      </c>
      <c r="B122" s="624"/>
      <c r="C122" s="624"/>
      <c r="D122" s="624"/>
      <c r="E122" s="624"/>
      <c r="F122" s="624"/>
      <c r="G122" s="624"/>
      <c r="H122" s="31">
        <f>-H1268</f>
        <v>0</v>
      </c>
      <c r="I122" s="23">
        <f>SUM(I32+I44+I54+I115+I119+I121)</f>
        <v>1708.2567053047705</v>
      </c>
    </row>
    <row r="123" spans="1:9" ht="13" x14ac:dyDescent="0.25">
      <c r="A123" s="429" t="s">
        <v>12</v>
      </c>
      <c r="B123" s="577" t="s">
        <v>56</v>
      </c>
      <c r="C123" s="577"/>
      <c r="D123" s="577"/>
      <c r="E123" s="577"/>
      <c r="F123" s="577"/>
      <c r="G123" s="577"/>
      <c r="H123" s="30" t="s">
        <v>49</v>
      </c>
      <c r="I123" s="28"/>
    </row>
    <row r="124" spans="1:9" ht="13" x14ac:dyDescent="0.25">
      <c r="A124" s="429"/>
      <c r="B124" s="577" t="s">
        <v>55</v>
      </c>
      <c r="C124" s="577"/>
      <c r="D124" s="577"/>
      <c r="E124" s="577"/>
      <c r="F124" s="577"/>
      <c r="G124" s="577"/>
      <c r="H124" s="30" t="s">
        <v>49</v>
      </c>
      <c r="I124" s="28" t="s">
        <v>49</v>
      </c>
    </row>
    <row r="125" spans="1:9" ht="13" x14ac:dyDescent="0.25">
      <c r="A125" s="429"/>
      <c r="B125" s="625" t="s">
        <v>263</v>
      </c>
      <c r="C125" s="583"/>
      <c r="D125" s="583"/>
      <c r="E125" s="583"/>
      <c r="F125" s="583"/>
      <c r="G125" s="583"/>
      <c r="H125" s="26">
        <v>0.03</v>
      </c>
      <c r="I125" s="25">
        <f>I148*H125</f>
        <v>56.1</v>
      </c>
    </row>
    <row r="126" spans="1:9" ht="13" x14ac:dyDescent="0.25">
      <c r="A126" s="429"/>
      <c r="B126" s="625" t="s">
        <v>264</v>
      </c>
      <c r="C126" s="583"/>
      <c r="D126" s="583"/>
      <c r="E126" s="583"/>
      <c r="F126" s="583"/>
      <c r="G126" s="583"/>
      <c r="H126" s="26">
        <v>6.4999999999999997E-3</v>
      </c>
      <c r="I126" s="25">
        <f>I148*H126</f>
        <v>12.154999999999999</v>
      </c>
    </row>
    <row r="127" spans="1:9" ht="13" x14ac:dyDescent="0.25">
      <c r="A127" s="429"/>
      <c r="B127" s="582" t="s">
        <v>265</v>
      </c>
      <c r="C127" s="582"/>
      <c r="D127" s="582"/>
      <c r="E127" s="582"/>
      <c r="F127" s="582"/>
      <c r="G127" s="582"/>
      <c r="H127" s="29"/>
      <c r="I127" s="28">
        <f>I148*H127</f>
        <v>0</v>
      </c>
    </row>
    <row r="128" spans="1:9" ht="13" x14ac:dyDescent="0.25">
      <c r="A128" s="429"/>
      <c r="B128" s="584" t="s">
        <v>51</v>
      </c>
      <c r="C128" s="584"/>
      <c r="D128" s="584"/>
      <c r="E128" s="584"/>
      <c r="F128" s="584"/>
      <c r="G128" s="584"/>
      <c r="H128" s="29" t="s">
        <v>49</v>
      </c>
      <c r="I128" s="28" t="s">
        <v>49</v>
      </c>
    </row>
    <row r="129" spans="1:9" ht="13" x14ac:dyDescent="0.25">
      <c r="A129" s="429"/>
      <c r="B129" s="573" t="s">
        <v>50</v>
      </c>
      <c r="C129" s="573"/>
      <c r="D129" s="573"/>
      <c r="E129" s="573"/>
      <c r="F129" s="573"/>
      <c r="G129" s="573"/>
      <c r="H129" s="29" t="s">
        <v>49</v>
      </c>
      <c r="I129" s="28" t="s">
        <v>49</v>
      </c>
    </row>
    <row r="130" spans="1:9" ht="13" x14ac:dyDescent="0.25">
      <c r="A130" s="429"/>
      <c r="B130" s="625" t="s">
        <v>228</v>
      </c>
      <c r="C130" s="583"/>
      <c r="D130" s="583"/>
      <c r="E130" s="583"/>
      <c r="F130" s="583"/>
      <c r="G130" s="583"/>
      <c r="H130" s="26">
        <v>0.05</v>
      </c>
      <c r="I130" s="25">
        <f>I148*H130</f>
        <v>93.5</v>
      </c>
    </row>
    <row r="131" spans="1:9" ht="13" x14ac:dyDescent="0.25">
      <c r="A131" s="578" t="s">
        <v>248</v>
      </c>
      <c r="B131" s="578"/>
      <c r="C131" s="578"/>
      <c r="D131" s="578"/>
      <c r="E131" s="578"/>
      <c r="F131" s="578"/>
      <c r="G131" s="578"/>
      <c r="H131" s="578"/>
      <c r="I131" s="25">
        <f>I133+I119+I121</f>
        <v>212.94767337677087</v>
      </c>
    </row>
    <row r="132" spans="1:9" ht="13" x14ac:dyDescent="0.25">
      <c r="A132" s="578"/>
      <c r="B132" s="578"/>
      <c r="C132" s="578"/>
      <c r="D132" s="578"/>
      <c r="E132" s="578"/>
      <c r="F132" s="578"/>
      <c r="G132" s="578"/>
      <c r="H132" s="578"/>
      <c r="I132" s="578"/>
    </row>
    <row r="133" spans="1:9" ht="13" x14ac:dyDescent="0.25">
      <c r="A133" s="589" t="s">
        <v>46</v>
      </c>
      <c r="B133" s="589"/>
      <c r="C133" s="589"/>
      <c r="D133" s="589"/>
      <c r="E133" s="589"/>
      <c r="F133" s="589"/>
      <c r="G133" s="589"/>
      <c r="H133" s="24">
        <f>SUM(H125:H130)</f>
        <v>8.6499999999999994E-2</v>
      </c>
      <c r="I133" s="23">
        <f>SUM(I125:I130)</f>
        <v>161.755</v>
      </c>
    </row>
    <row r="134" spans="1:9" x14ac:dyDescent="0.25">
      <c r="A134" s="590" t="s">
        <v>45</v>
      </c>
      <c r="B134" s="590"/>
      <c r="C134" s="591" t="s">
        <v>44</v>
      </c>
      <c r="D134" s="591"/>
      <c r="E134" s="591"/>
      <c r="F134" s="591"/>
      <c r="G134" s="591"/>
      <c r="H134" s="591"/>
      <c r="I134" s="591"/>
    </row>
    <row r="135" spans="1:9" x14ac:dyDescent="0.25">
      <c r="A135" s="590"/>
      <c r="B135" s="590"/>
      <c r="C135" s="592" t="s">
        <v>43</v>
      </c>
      <c r="D135" s="592"/>
      <c r="E135" s="592"/>
      <c r="F135" s="592"/>
      <c r="G135" s="592"/>
      <c r="H135" s="592"/>
      <c r="I135" s="592"/>
    </row>
    <row r="136" spans="1:9" x14ac:dyDescent="0.25">
      <c r="A136" s="590"/>
      <c r="B136" s="590"/>
      <c r="C136" s="593" t="s">
        <v>42</v>
      </c>
      <c r="D136" s="593"/>
      <c r="E136" s="593"/>
      <c r="F136" s="593"/>
      <c r="G136" s="593"/>
      <c r="H136" s="593"/>
      <c r="I136" s="593"/>
    </row>
    <row r="137" spans="1:9" x14ac:dyDescent="0.25">
      <c r="A137" s="585"/>
      <c r="B137" s="585"/>
      <c r="C137" s="585"/>
      <c r="D137" s="585"/>
      <c r="E137" s="585"/>
      <c r="F137" s="585"/>
      <c r="G137" s="585"/>
      <c r="H137" s="585"/>
      <c r="I137" s="585"/>
    </row>
    <row r="138" spans="1:9" ht="13" x14ac:dyDescent="0.25">
      <c r="A138" s="553" t="s">
        <v>41</v>
      </c>
      <c r="B138" s="553"/>
      <c r="C138" s="553"/>
      <c r="D138" s="553"/>
      <c r="E138" s="553"/>
      <c r="F138" s="553"/>
      <c r="G138" s="553"/>
      <c r="H138" s="553"/>
      <c r="I138" s="553"/>
    </row>
    <row r="139" spans="1:9" ht="13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15.5" x14ac:dyDescent="0.25">
      <c r="A140" s="586" t="s">
        <v>40</v>
      </c>
      <c r="B140" s="586"/>
      <c r="C140" s="586"/>
      <c r="D140" s="586"/>
      <c r="E140" s="586"/>
      <c r="F140" s="586"/>
      <c r="G140" s="586"/>
      <c r="H140" s="586"/>
      <c r="I140" s="586"/>
    </row>
    <row r="141" spans="1:9" ht="14" x14ac:dyDescent="0.25">
      <c r="A141" s="587" t="s">
        <v>39</v>
      </c>
      <c r="B141" s="587"/>
      <c r="C141" s="587"/>
      <c r="D141" s="587"/>
      <c r="E141" s="587"/>
      <c r="F141" s="587"/>
      <c r="G141" s="587"/>
      <c r="H141" s="587"/>
      <c r="I141" s="434" t="s">
        <v>16</v>
      </c>
    </row>
    <row r="142" spans="1:9" ht="13" x14ac:dyDescent="0.25">
      <c r="A142" s="436" t="s">
        <v>15</v>
      </c>
      <c r="B142" s="588" t="s">
        <v>38</v>
      </c>
      <c r="C142" s="588"/>
      <c r="D142" s="588"/>
      <c r="E142" s="588"/>
      <c r="F142" s="588"/>
      <c r="G142" s="588"/>
      <c r="H142" s="588"/>
      <c r="I142" s="20">
        <f>I32</f>
        <v>794.58999999999992</v>
      </c>
    </row>
    <row r="143" spans="1:9" ht="13" x14ac:dyDescent="0.25">
      <c r="A143" s="436" t="s">
        <v>13</v>
      </c>
      <c r="B143" s="588" t="s">
        <v>37</v>
      </c>
      <c r="C143" s="588"/>
      <c r="D143" s="588"/>
      <c r="E143" s="588"/>
      <c r="F143" s="588"/>
      <c r="G143" s="588"/>
      <c r="H143" s="588"/>
      <c r="I143" s="20">
        <f>I44</f>
        <v>265.27</v>
      </c>
    </row>
    <row r="144" spans="1:9" ht="13" x14ac:dyDescent="0.25">
      <c r="A144" s="436" t="s">
        <v>12</v>
      </c>
      <c r="B144" s="588" t="s">
        <v>36</v>
      </c>
      <c r="C144" s="588"/>
      <c r="D144" s="588"/>
      <c r="E144" s="588"/>
      <c r="F144" s="588"/>
      <c r="G144" s="588"/>
      <c r="H144" s="588"/>
      <c r="I144" s="20">
        <f>I54</f>
        <v>20</v>
      </c>
    </row>
    <row r="145" spans="1:9" ht="13" x14ac:dyDescent="0.25">
      <c r="A145" s="436" t="s">
        <v>35</v>
      </c>
      <c r="B145" s="588" t="s">
        <v>34</v>
      </c>
      <c r="C145" s="588"/>
      <c r="D145" s="588"/>
      <c r="E145" s="588"/>
      <c r="F145" s="588"/>
      <c r="G145" s="588"/>
      <c r="H145" s="588"/>
      <c r="I145" s="20">
        <f>I115</f>
        <v>577.20403192799995</v>
      </c>
    </row>
    <row r="146" spans="1:9" ht="13" x14ac:dyDescent="0.25">
      <c r="A146" s="598" t="s">
        <v>33</v>
      </c>
      <c r="B146" s="598"/>
      <c r="C146" s="598"/>
      <c r="D146" s="598"/>
      <c r="E146" s="598"/>
      <c r="F146" s="598"/>
      <c r="G146" s="598"/>
      <c r="H146" s="598"/>
      <c r="I146" s="20">
        <f>SUM(I142:I145)</f>
        <v>1657.0640319279998</v>
      </c>
    </row>
    <row r="147" spans="1:9" ht="13" x14ac:dyDescent="0.25">
      <c r="A147" s="21" t="s">
        <v>32</v>
      </c>
      <c r="B147" s="588" t="s">
        <v>31</v>
      </c>
      <c r="C147" s="588"/>
      <c r="D147" s="588"/>
      <c r="E147" s="588"/>
      <c r="F147" s="588"/>
      <c r="G147" s="588"/>
      <c r="H147" s="588"/>
      <c r="I147" s="20">
        <f>I131</f>
        <v>212.94767337677087</v>
      </c>
    </row>
    <row r="148" spans="1:9" ht="13" x14ac:dyDescent="0.25">
      <c r="A148" s="598" t="s">
        <v>30</v>
      </c>
      <c r="B148" s="598"/>
      <c r="C148" s="598"/>
      <c r="D148" s="598"/>
      <c r="E148" s="598"/>
      <c r="F148" s="598"/>
      <c r="G148" s="598"/>
      <c r="H148" s="598"/>
      <c r="I148" s="20">
        <v>1870</v>
      </c>
    </row>
    <row r="149" spans="1:9" ht="14.5" x14ac:dyDescent="0.25">
      <c r="A149" s="594" t="s">
        <v>376</v>
      </c>
      <c r="B149" s="594"/>
      <c r="C149" s="594"/>
      <c r="D149" s="594"/>
      <c r="E149" s="594"/>
      <c r="F149" s="594"/>
      <c r="G149" s="594"/>
      <c r="H149" s="594"/>
      <c r="I149" s="594"/>
    </row>
    <row r="150" spans="1:9" ht="15.5" x14ac:dyDescent="0.25">
      <c r="A150" s="586" t="s">
        <v>28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69" x14ac:dyDescent="0.25">
      <c r="A151" s="595" t="s">
        <v>27</v>
      </c>
      <c r="B151" s="595"/>
      <c r="C151" s="580" t="s">
        <v>26</v>
      </c>
      <c r="D151" s="580"/>
      <c r="E151" s="19" t="s">
        <v>25</v>
      </c>
      <c r="F151" s="580" t="s">
        <v>24</v>
      </c>
      <c r="G151" s="580"/>
      <c r="H151" s="434" t="s">
        <v>23</v>
      </c>
      <c r="I151" s="434" t="s">
        <v>22</v>
      </c>
    </row>
    <row r="152" spans="1:9" x14ac:dyDescent="0.25">
      <c r="A152" s="621" t="s">
        <v>185</v>
      </c>
      <c r="B152" s="596"/>
      <c r="C152" s="619">
        <v>1870</v>
      </c>
      <c r="D152" s="597"/>
      <c r="E152" s="18">
        <v>1</v>
      </c>
      <c r="F152" s="619">
        <v>1870</v>
      </c>
      <c r="G152" s="597"/>
      <c r="H152" s="16">
        <v>1</v>
      </c>
      <c r="I152" s="437">
        <v>1870</v>
      </c>
    </row>
    <row r="153" spans="1:9" ht="13" x14ac:dyDescent="0.25">
      <c r="A153" s="603" t="s">
        <v>20</v>
      </c>
      <c r="B153" s="603"/>
      <c r="C153" s="603"/>
      <c r="D153" s="603"/>
      <c r="E153" s="603"/>
      <c r="F153" s="603"/>
      <c r="G153" s="603"/>
      <c r="H153" s="603"/>
      <c r="I153" s="437">
        <v>1870</v>
      </c>
    </row>
    <row r="154" spans="1:9" ht="15.5" x14ac:dyDescent="0.25">
      <c r="A154" s="586" t="s">
        <v>19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15.5" x14ac:dyDescent="0.25">
      <c r="A155" s="586" t="s">
        <v>18</v>
      </c>
      <c r="B155" s="586"/>
      <c r="C155" s="586"/>
      <c r="D155" s="586"/>
      <c r="E155" s="586"/>
      <c r="F155" s="586"/>
      <c r="G155" s="586"/>
      <c r="H155" s="586"/>
      <c r="I155" s="586"/>
    </row>
    <row r="156" spans="1:9" ht="13" x14ac:dyDescent="0.25">
      <c r="A156" s="580" t="s">
        <v>17</v>
      </c>
      <c r="B156" s="580"/>
      <c r="C156" s="580"/>
      <c r="D156" s="580"/>
      <c r="E156" s="580"/>
      <c r="F156" s="580"/>
      <c r="G156" s="580"/>
      <c r="H156" s="580"/>
      <c r="I156" s="434" t="s">
        <v>16</v>
      </c>
    </row>
    <row r="157" spans="1:9" x14ac:dyDescent="0.25">
      <c r="A157" s="438" t="s">
        <v>15</v>
      </c>
      <c r="B157" s="583" t="s">
        <v>14</v>
      </c>
      <c r="C157" s="583"/>
      <c r="D157" s="583"/>
      <c r="E157" s="583"/>
      <c r="F157" s="583"/>
      <c r="G157" s="583"/>
      <c r="H157" s="583"/>
      <c r="I157" s="16">
        <v>12</v>
      </c>
    </row>
    <row r="158" spans="1:9" x14ac:dyDescent="0.25">
      <c r="A158" s="438" t="s">
        <v>13</v>
      </c>
      <c r="B158" s="583" t="s">
        <v>9</v>
      </c>
      <c r="C158" s="583"/>
      <c r="D158" s="583"/>
      <c r="E158" s="583"/>
      <c r="F158" s="583"/>
      <c r="G158" s="583"/>
      <c r="H158" s="583"/>
      <c r="I158" s="437">
        <v>22440</v>
      </c>
    </row>
    <row r="159" spans="1:9" x14ac:dyDescent="0.25">
      <c r="A159" s="438" t="s">
        <v>12</v>
      </c>
      <c r="B159" s="583" t="s">
        <v>11</v>
      </c>
      <c r="C159" s="583"/>
      <c r="D159" s="583"/>
      <c r="E159" s="583"/>
      <c r="F159" s="583"/>
      <c r="G159" s="583"/>
      <c r="H159" s="583"/>
      <c r="I159" s="437"/>
    </row>
    <row r="160" spans="1:9" x14ac:dyDescent="0.25">
      <c r="A160" s="599"/>
      <c r="B160" s="599"/>
      <c r="C160" s="599"/>
      <c r="D160" s="599"/>
      <c r="E160" s="599"/>
      <c r="F160" s="599"/>
      <c r="G160" s="599"/>
      <c r="H160" s="599"/>
      <c r="I160" s="599"/>
    </row>
    <row r="161" spans="1:9" x14ac:dyDescent="0.25">
      <c r="A161" s="596" t="s">
        <v>10</v>
      </c>
      <c r="B161" s="596"/>
      <c r="C161" s="596"/>
      <c r="D161" s="596"/>
      <c r="E161" s="596"/>
      <c r="F161" s="596"/>
      <c r="G161" s="596"/>
      <c r="H161" s="596"/>
      <c r="I161" s="596"/>
    </row>
    <row r="162" spans="1:9" ht="13" x14ac:dyDescent="0.3">
      <c r="A162" s="13"/>
      <c r="B162" s="13"/>
      <c r="C162" s="13"/>
      <c r="D162" s="13"/>
      <c r="E162" s="13"/>
      <c r="F162" s="13"/>
      <c r="G162" s="13"/>
      <c r="H162" s="12"/>
      <c r="I162" s="12"/>
    </row>
    <row r="163" spans="1:9" ht="13" x14ac:dyDescent="0.3">
      <c r="A163" s="600"/>
      <c r="B163" s="600"/>
      <c r="C163" s="600"/>
      <c r="D163" s="600"/>
      <c r="E163" s="600"/>
      <c r="F163" s="600"/>
      <c r="G163" s="600"/>
      <c r="H163" s="600"/>
      <c r="I163" s="600"/>
    </row>
    <row r="164" spans="1:9" ht="18" x14ac:dyDescent="0.25">
      <c r="A164" s="601" t="s">
        <v>9</v>
      </c>
      <c r="B164" s="601"/>
      <c r="C164" s="601"/>
      <c r="D164" s="601"/>
      <c r="E164" s="601"/>
      <c r="F164" s="601"/>
      <c r="G164" s="602">
        <v>1870</v>
      </c>
      <c r="H164" s="602"/>
      <c r="I164" s="602"/>
    </row>
    <row r="165" spans="1:9" ht="18" x14ac:dyDescent="0.4">
      <c r="A165" s="607"/>
      <c r="B165" s="607"/>
      <c r="C165" s="607"/>
      <c r="D165" s="607"/>
      <c r="E165" s="607"/>
      <c r="F165" s="607"/>
      <c r="G165" s="607"/>
      <c r="H165" s="607"/>
      <c r="I165" s="607"/>
    </row>
    <row r="166" spans="1:9" ht="18" x14ac:dyDescent="0.25">
      <c r="A166" s="601" t="s">
        <v>8</v>
      </c>
      <c r="B166" s="601"/>
      <c r="C166" s="601"/>
      <c r="D166" s="601"/>
      <c r="E166" s="601"/>
      <c r="F166" s="601"/>
      <c r="G166" s="608">
        <v>12</v>
      </c>
      <c r="H166" s="608"/>
      <c r="I166" s="608"/>
    </row>
    <row r="167" spans="1:9" ht="18" x14ac:dyDescent="0.25">
      <c r="A167" s="609"/>
      <c r="B167" s="609"/>
      <c r="C167" s="609"/>
      <c r="D167" s="609"/>
      <c r="E167" s="609"/>
      <c r="F167" s="609"/>
      <c r="G167" s="609"/>
      <c r="H167" s="609"/>
      <c r="I167" s="609"/>
    </row>
    <row r="168" spans="1:9" ht="18" x14ac:dyDescent="0.25">
      <c r="A168" s="610" t="s">
        <v>7</v>
      </c>
      <c r="B168" s="610"/>
      <c r="C168" s="610"/>
      <c r="D168" s="610"/>
      <c r="E168" s="610"/>
      <c r="F168" s="610"/>
      <c r="G168" s="611">
        <v>22440</v>
      </c>
      <c r="H168" s="611"/>
      <c r="I168" s="611"/>
    </row>
  </sheetData>
  <mergeCells count="182">
    <mergeCell ref="A5:I5"/>
    <mergeCell ref="A7:I7"/>
    <mergeCell ref="B8:G8"/>
    <mergeCell ref="H8:I8"/>
    <mergeCell ref="B9:G9"/>
    <mergeCell ref="H9:I9"/>
    <mergeCell ref="A1:I1"/>
    <mergeCell ref="A2:I2"/>
    <mergeCell ref="A3:E3"/>
    <mergeCell ref="F3:I3"/>
    <mergeCell ref="A4:E4"/>
    <mergeCell ref="F4:I4"/>
    <mergeCell ref="A14:I14"/>
    <mergeCell ref="B15:G15"/>
    <mergeCell ref="H15:I15"/>
    <mergeCell ref="B16:G16"/>
    <mergeCell ref="H16:I16"/>
    <mergeCell ref="B17:G17"/>
    <mergeCell ref="H17:I17"/>
    <mergeCell ref="B10:G10"/>
    <mergeCell ref="H10:I10"/>
    <mergeCell ref="B11:G11"/>
    <mergeCell ref="H11:I11"/>
    <mergeCell ref="A12:I12"/>
    <mergeCell ref="A13:I13"/>
    <mergeCell ref="B23:G23"/>
    <mergeCell ref="B24:H24"/>
    <mergeCell ref="B25:G25"/>
    <mergeCell ref="B26:G26"/>
    <mergeCell ref="B27:H27"/>
    <mergeCell ref="B28:H28"/>
    <mergeCell ref="B18:G18"/>
    <mergeCell ref="H18:I18"/>
    <mergeCell ref="A19:I19"/>
    <mergeCell ref="A20:I20"/>
    <mergeCell ref="A21:I21"/>
    <mergeCell ref="A22:I22"/>
    <mergeCell ref="B35:H35"/>
    <mergeCell ref="B36:G36"/>
    <mergeCell ref="B37:G37"/>
    <mergeCell ref="B38:H38"/>
    <mergeCell ref="B39:G39"/>
    <mergeCell ref="B40:H40"/>
    <mergeCell ref="B29:H29"/>
    <mergeCell ref="B30:H30"/>
    <mergeCell ref="B31:H31"/>
    <mergeCell ref="A32:H32"/>
    <mergeCell ref="A33:I33"/>
    <mergeCell ref="B34:H34"/>
    <mergeCell ref="A47:I47"/>
    <mergeCell ref="A48:I48"/>
    <mergeCell ref="B49:H49"/>
    <mergeCell ref="B50:H50"/>
    <mergeCell ref="B51:H51"/>
    <mergeCell ref="B52:H52"/>
    <mergeCell ref="B41:H41"/>
    <mergeCell ref="B42:H42"/>
    <mergeCell ref="B43:H43"/>
    <mergeCell ref="B44:H44"/>
    <mergeCell ref="A45:I45"/>
    <mergeCell ref="A46:I46"/>
    <mergeCell ref="B60:G60"/>
    <mergeCell ref="B61:G61"/>
    <mergeCell ref="B62:G62"/>
    <mergeCell ref="B63:G63"/>
    <mergeCell ref="B64:G64"/>
    <mergeCell ref="B65:G65"/>
    <mergeCell ref="B53:H53"/>
    <mergeCell ref="A54:H54"/>
    <mergeCell ref="A55:I55"/>
    <mergeCell ref="A56:I56"/>
    <mergeCell ref="A58:I58"/>
    <mergeCell ref="B59:G59"/>
    <mergeCell ref="B73:H73"/>
    <mergeCell ref="B74:H74"/>
    <mergeCell ref="B75:H75"/>
    <mergeCell ref="A76:H76"/>
    <mergeCell ref="B77:H77"/>
    <mergeCell ref="A78:H78"/>
    <mergeCell ref="B66:G66"/>
    <mergeCell ref="B67:G67"/>
    <mergeCell ref="A68:G68"/>
    <mergeCell ref="A70:I70"/>
    <mergeCell ref="A71:I71"/>
    <mergeCell ref="A72:I72"/>
    <mergeCell ref="A85:I85"/>
    <mergeCell ref="B86:H86"/>
    <mergeCell ref="B87:H87"/>
    <mergeCell ref="B88:H88"/>
    <mergeCell ref="B89:H89"/>
    <mergeCell ref="B90:H90"/>
    <mergeCell ref="A79:I79"/>
    <mergeCell ref="A80:I80"/>
    <mergeCell ref="B81:H81"/>
    <mergeCell ref="B82:H82"/>
    <mergeCell ref="B83:H83"/>
    <mergeCell ref="A84:H84"/>
    <mergeCell ref="B97:H97"/>
    <mergeCell ref="B98:H98"/>
    <mergeCell ref="B99:H99"/>
    <mergeCell ref="B100:H100"/>
    <mergeCell ref="B101:H101"/>
    <mergeCell ref="B102:H102"/>
    <mergeCell ref="B91:H91"/>
    <mergeCell ref="B92:H92"/>
    <mergeCell ref="B93:H93"/>
    <mergeCell ref="B94:H94"/>
    <mergeCell ref="A95:H95"/>
    <mergeCell ref="A96:I96"/>
    <mergeCell ref="B109:H109"/>
    <mergeCell ref="B110:H110"/>
    <mergeCell ref="B111:H111"/>
    <mergeCell ref="B112:H112"/>
    <mergeCell ref="B113:H113"/>
    <mergeCell ref="B114:H114"/>
    <mergeCell ref="B103:H103"/>
    <mergeCell ref="A104:H104"/>
    <mergeCell ref="B105:H105"/>
    <mergeCell ref="A106:H106"/>
    <mergeCell ref="A107:I107"/>
    <mergeCell ref="B108:H108"/>
    <mergeCell ref="B121:G121"/>
    <mergeCell ref="A122:G122"/>
    <mergeCell ref="B123:G123"/>
    <mergeCell ref="B124:G124"/>
    <mergeCell ref="B125:G125"/>
    <mergeCell ref="B126:G126"/>
    <mergeCell ref="A115:H115"/>
    <mergeCell ref="A116:I116"/>
    <mergeCell ref="B117:G117"/>
    <mergeCell ref="A118:G118"/>
    <mergeCell ref="B119:G119"/>
    <mergeCell ref="A120:G120"/>
    <mergeCell ref="A133:G133"/>
    <mergeCell ref="A134:B136"/>
    <mergeCell ref="C134:I134"/>
    <mergeCell ref="C135:I135"/>
    <mergeCell ref="C136:I136"/>
    <mergeCell ref="A137:I137"/>
    <mergeCell ref="B127:G127"/>
    <mergeCell ref="B128:G128"/>
    <mergeCell ref="B129:G129"/>
    <mergeCell ref="B130:G130"/>
    <mergeCell ref="A131:H131"/>
    <mergeCell ref="A132:I132"/>
    <mergeCell ref="B144:H144"/>
    <mergeCell ref="B145:H145"/>
    <mergeCell ref="A146:H146"/>
    <mergeCell ref="B147:H147"/>
    <mergeCell ref="A148:H148"/>
    <mergeCell ref="A149:I149"/>
    <mergeCell ref="A138:I138"/>
    <mergeCell ref="A139:I139"/>
    <mergeCell ref="A140:I140"/>
    <mergeCell ref="A141:H141"/>
    <mergeCell ref="B142:H142"/>
    <mergeCell ref="B143:H143"/>
    <mergeCell ref="A153:H153"/>
    <mergeCell ref="A154:I154"/>
    <mergeCell ref="A155:I155"/>
    <mergeCell ref="A156:H156"/>
    <mergeCell ref="B157:H157"/>
    <mergeCell ref="B158:H158"/>
    <mergeCell ref="A150:I150"/>
    <mergeCell ref="A151:B151"/>
    <mergeCell ref="C151:D151"/>
    <mergeCell ref="F151:G151"/>
    <mergeCell ref="A152:B152"/>
    <mergeCell ref="C152:D152"/>
    <mergeCell ref="F152:G152"/>
    <mergeCell ref="A165:I165"/>
    <mergeCell ref="A166:F166"/>
    <mergeCell ref="G166:I166"/>
    <mergeCell ref="A167:I167"/>
    <mergeCell ref="A168:F168"/>
    <mergeCell ref="G168:I168"/>
    <mergeCell ref="B159:H159"/>
    <mergeCell ref="A160:I160"/>
    <mergeCell ref="A161:I161"/>
    <mergeCell ref="A163:I163"/>
    <mergeCell ref="A164:F164"/>
    <mergeCell ref="G164:I164"/>
  </mergeCells>
  <pageMargins left="0.511811024" right="0.511811024" top="0.78740157499999996" bottom="0.78740157499999996" header="0.31496062000000002" footer="0.3149606200000000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I168"/>
  <sheetViews>
    <sheetView topLeftCell="A4" workbookViewId="0">
      <selection activeCell="M18" sqref="M18"/>
    </sheetView>
  </sheetViews>
  <sheetFormatPr defaultRowHeight="12.5" x14ac:dyDescent="0.25"/>
  <cols>
    <col min="9" max="9" width="21.26953125" customWidth="1"/>
  </cols>
  <sheetData>
    <row r="1" spans="1:9" ht="23" x14ac:dyDescent="0.25">
      <c r="A1" s="557" t="s">
        <v>178</v>
      </c>
      <c r="B1" s="557"/>
      <c r="C1" s="557"/>
      <c r="D1" s="557"/>
      <c r="E1" s="557"/>
      <c r="F1" s="557"/>
      <c r="G1" s="557"/>
      <c r="H1" s="557"/>
      <c r="I1" s="557"/>
    </row>
    <row r="2" spans="1:9" ht="23" x14ac:dyDescent="0.25">
      <c r="A2" s="558"/>
      <c r="B2" s="558"/>
      <c r="C2" s="558"/>
      <c r="D2" s="558"/>
      <c r="E2" s="558"/>
      <c r="F2" s="558"/>
      <c r="G2" s="558"/>
      <c r="H2" s="558"/>
      <c r="I2" s="558"/>
    </row>
    <row r="3" spans="1:9" ht="13" x14ac:dyDescent="0.25">
      <c r="A3" s="553" t="s">
        <v>182</v>
      </c>
      <c r="B3" s="553"/>
      <c r="C3" s="553"/>
      <c r="D3" s="553"/>
      <c r="E3" s="553"/>
      <c r="F3" s="556"/>
      <c r="G3" s="556"/>
      <c r="H3" s="556"/>
      <c r="I3" s="556"/>
    </row>
    <row r="4" spans="1:9" ht="13" x14ac:dyDescent="0.25">
      <c r="A4" s="553" t="s">
        <v>175</v>
      </c>
      <c r="B4" s="553"/>
      <c r="C4" s="553"/>
      <c r="D4" s="553"/>
      <c r="E4" s="553"/>
      <c r="F4" s="626"/>
      <c r="G4" s="556"/>
      <c r="H4" s="556"/>
      <c r="I4" s="556"/>
    </row>
    <row r="5" spans="1:9" ht="13" x14ac:dyDescent="0.25">
      <c r="A5" s="553" t="s">
        <v>181</v>
      </c>
      <c r="B5" s="553"/>
      <c r="C5" s="553"/>
      <c r="D5" s="553"/>
      <c r="E5" s="553"/>
      <c r="F5" s="553"/>
      <c r="G5" s="553"/>
      <c r="H5" s="553"/>
      <c r="I5" s="553"/>
    </row>
    <row r="6" spans="1:9" ht="13" x14ac:dyDescent="0.25">
      <c r="A6" s="427"/>
      <c r="B6" s="431"/>
      <c r="C6" s="431"/>
      <c r="D6" s="431"/>
      <c r="E6" s="431"/>
      <c r="F6" s="431"/>
      <c r="G6" s="431"/>
      <c r="H6" s="431"/>
      <c r="I6" s="431"/>
    </row>
    <row r="7" spans="1:9" ht="14" x14ac:dyDescent="0.25">
      <c r="A7" s="554" t="s">
        <v>172</v>
      </c>
      <c r="B7" s="554"/>
      <c r="C7" s="554"/>
      <c r="D7" s="554"/>
      <c r="E7" s="554"/>
      <c r="F7" s="554"/>
      <c r="G7" s="554"/>
      <c r="H7" s="554"/>
      <c r="I7" s="554"/>
    </row>
    <row r="8" spans="1:9" ht="13" x14ac:dyDescent="0.25">
      <c r="A8" s="434" t="s">
        <v>15</v>
      </c>
      <c r="B8" s="553" t="s">
        <v>171</v>
      </c>
      <c r="C8" s="553"/>
      <c r="D8" s="553"/>
      <c r="E8" s="553"/>
      <c r="F8" s="553"/>
      <c r="G8" s="553"/>
      <c r="H8" s="555">
        <v>41086</v>
      </c>
      <c r="I8" s="555"/>
    </row>
    <row r="9" spans="1:9" ht="13" x14ac:dyDescent="0.25">
      <c r="A9" s="434" t="s">
        <v>13</v>
      </c>
      <c r="B9" s="553" t="s">
        <v>169</v>
      </c>
      <c r="C9" s="553"/>
      <c r="D9" s="553"/>
      <c r="E9" s="553"/>
      <c r="F9" s="553"/>
      <c r="G9" s="553"/>
      <c r="H9" s="556" t="s">
        <v>392</v>
      </c>
      <c r="I9" s="556"/>
    </row>
    <row r="10" spans="1:9" ht="13" x14ac:dyDescent="0.25">
      <c r="A10" s="434" t="s">
        <v>12</v>
      </c>
      <c r="B10" s="553" t="s">
        <v>167</v>
      </c>
      <c r="C10" s="553"/>
      <c r="D10" s="553"/>
      <c r="E10" s="553"/>
      <c r="F10" s="553"/>
      <c r="G10" s="553"/>
      <c r="H10" s="556" t="s">
        <v>247</v>
      </c>
      <c r="I10" s="556"/>
    </row>
    <row r="11" spans="1:9" ht="13" x14ac:dyDescent="0.25">
      <c r="A11" s="434" t="s">
        <v>35</v>
      </c>
      <c r="B11" s="553" t="s">
        <v>165</v>
      </c>
      <c r="C11" s="553"/>
      <c r="D11" s="553"/>
      <c r="E11" s="553"/>
      <c r="F11" s="553"/>
      <c r="G11" s="553"/>
      <c r="H11" s="556">
        <v>12</v>
      </c>
      <c r="I11" s="556"/>
    </row>
    <row r="12" spans="1:9" ht="13" x14ac:dyDescent="0.25">
      <c r="A12" s="560"/>
      <c r="B12" s="560"/>
      <c r="C12" s="560"/>
      <c r="D12" s="560"/>
      <c r="E12" s="560"/>
      <c r="F12" s="560"/>
      <c r="G12" s="560"/>
      <c r="H12" s="560"/>
      <c r="I12" s="560"/>
    </row>
    <row r="13" spans="1:9" ht="14" x14ac:dyDescent="0.25">
      <c r="A13" s="554" t="s">
        <v>164</v>
      </c>
      <c r="B13" s="554"/>
      <c r="C13" s="554"/>
      <c r="D13" s="554"/>
      <c r="E13" s="554"/>
      <c r="F13" s="554"/>
      <c r="G13" s="554"/>
      <c r="H13" s="554"/>
      <c r="I13" s="554"/>
    </row>
    <row r="14" spans="1:9" ht="14" x14ac:dyDescent="0.25">
      <c r="A14" s="554" t="s">
        <v>163</v>
      </c>
      <c r="B14" s="554"/>
      <c r="C14" s="554"/>
      <c r="D14" s="554"/>
      <c r="E14" s="554"/>
      <c r="F14" s="554"/>
      <c r="G14" s="554"/>
      <c r="H14" s="554"/>
      <c r="I14" s="554"/>
    </row>
    <row r="15" spans="1:9" ht="13" x14ac:dyDescent="0.25">
      <c r="A15" s="434">
        <v>1</v>
      </c>
      <c r="B15" s="553" t="s">
        <v>162</v>
      </c>
      <c r="C15" s="553"/>
      <c r="D15" s="553"/>
      <c r="E15" s="553"/>
      <c r="F15" s="553"/>
      <c r="G15" s="553"/>
      <c r="H15" s="565" t="s">
        <v>185</v>
      </c>
      <c r="I15" s="565"/>
    </row>
    <row r="16" spans="1:9" ht="13" x14ac:dyDescent="0.25">
      <c r="A16" s="434">
        <v>2</v>
      </c>
      <c r="B16" s="553" t="s">
        <v>161</v>
      </c>
      <c r="C16" s="553"/>
      <c r="D16" s="553"/>
      <c r="E16" s="553"/>
      <c r="F16" s="553"/>
      <c r="G16" s="553"/>
      <c r="H16" s="565">
        <v>758.79</v>
      </c>
      <c r="I16" s="565"/>
    </row>
    <row r="17" spans="1:9" ht="14" x14ac:dyDescent="0.25">
      <c r="A17" s="434">
        <v>3</v>
      </c>
      <c r="B17" s="553" t="s">
        <v>160</v>
      </c>
      <c r="C17" s="553"/>
      <c r="D17" s="553"/>
      <c r="E17" s="553"/>
      <c r="F17" s="553"/>
      <c r="G17" s="553"/>
      <c r="H17" s="561" t="s">
        <v>185</v>
      </c>
      <c r="I17" s="561"/>
    </row>
    <row r="18" spans="1:9" ht="13" x14ac:dyDescent="0.25">
      <c r="A18" s="434">
        <v>4</v>
      </c>
      <c r="B18" s="553" t="s">
        <v>159</v>
      </c>
      <c r="C18" s="553"/>
      <c r="D18" s="553"/>
      <c r="E18" s="553"/>
      <c r="F18" s="553"/>
      <c r="G18" s="553"/>
      <c r="H18" s="562" t="s">
        <v>247</v>
      </c>
      <c r="I18" s="562"/>
    </row>
    <row r="19" spans="1:9" x14ac:dyDescent="0.25">
      <c r="A19" s="563"/>
      <c r="B19" s="563"/>
      <c r="C19" s="563"/>
      <c r="D19" s="563"/>
      <c r="E19" s="563"/>
      <c r="F19" s="563"/>
      <c r="G19" s="563"/>
      <c r="H19" s="563"/>
      <c r="I19" s="563"/>
    </row>
    <row r="20" spans="1:9" x14ac:dyDescent="0.25">
      <c r="A20" s="564" t="s">
        <v>157</v>
      </c>
      <c r="B20" s="564"/>
      <c r="C20" s="564"/>
      <c r="D20" s="564"/>
      <c r="E20" s="564"/>
      <c r="F20" s="564"/>
      <c r="G20" s="564"/>
      <c r="H20" s="564"/>
      <c r="I20" s="564"/>
    </row>
    <row r="21" spans="1:9" ht="13" x14ac:dyDescent="0.3">
      <c r="A21" s="567"/>
      <c r="B21" s="567"/>
      <c r="C21" s="567"/>
      <c r="D21" s="567"/>
      <c r="E21" s="567"/>
      <c r="F21" s="567"/>
      <c r="G21" s="567"/>
      <c r="H21" s="567"/>
      <c r="I21" s="567"/>
    </row>
    <row r="22" spans="1:9" ht="13" x14ac:dyDescent="0.25">
      <c r="A22" s="568" t="s">
        <v>156</v>
      </c>
      <c r="B22" s="568"/>
      <c r="C22" s="568"/>
      <c r="D22" s="568"/>
      <c r="E22" s="568"/>
      <c r="F22" s="568"/>
      <c r="G22" s="568"/>
      <c r="H22" s="568"/>
      <c r="I22" s="568"/>
    </row>
    <row r="23" spans="1:9" ht="14" x14ac:dyDescent="0.25">
      <c r="A23" s="63">
        <v>1</v>
      </c>
      <c r="B23" s="569" t="s">
        <v>155</v>
      </c>
      <c r="C23" s="569"/>
      <c r="D23" s="569"/>
      <c r="E23" s="569"/>
      <c r="F23" s="569"/>
      <c r="G23" s="569"/>
      <c r="H23" s="64" t="s">
        <v>62</v>
      </c>
      <c r="I23" s="63" t="s">
        <v>154</v>
      </c>
    </row>
    <row r="24" spans="1:9" ht="13" x14ac:dyDescent="0.25">
      <c r="A24" s="434" t="s">
        <v>15</v>
      </c>
      <c r="B24" s="553" t="s">
        <v>186</v>
      </c>
      <c r="C24" s="553"/>
      <c r="D24" s="553"/>
      <c r="E24" s="553"/>
      <c r="F24" s="553"/>
      <c r="G24" s="553"/>
      <c r="H24" s="553"/>
      <c r="I24" s="60">
        <v>758.79</v>
      </c>
    </row>
    <row r="25" spans="1:9" ht="13" x14ac:dyDescent="0.25">
      <c r="A25" s="434" t="s">
        <v>13</v>
      </c>
      <c r="B25" s="570" t="s">
        <v>232</v>
      </c>
      <c r="C25" s="570"/>
      <c r="D25" s="570"/>
      <c r="E25" s="570"/>
      <c r="F25" s="570"/>
      <c r="G25" s="570"/>
      <c r="H25" s="30"/>
      <c r="I25" s="60"/>
    </row>
    <row r="26" spans="1:9" ht="13" x14ac:dyDescent="0.25">
      <c r="A26" s="434" t="s">
        <v>12</v>
      </c>
      <c r="B26" s="571" t="s">
        <v>202</v>
      </c>
      <c r="C26" s="571"/>
      <c r="D26" s="571"/>
      <c r="E26" s="571"/>
      <c r="F26" s="571"/>
      <c r="G26" s="571"/>
      <c r="H26" s="61">
        <v>0.05</v>
      </c>
      <c r="I26" s="60">
        <v>35.799999999999997</v>
      </c>
    </row>
    <row r="27" spans="1:9" ht="13" x14ac:dyDescent="0.25">
      <c r="A27" s="434" t="s">
        <v>35</v>
      </c>
      <c r="B27" s="553" t="s">
        <v>150</v>
      </c>
      <c r="C27" s="553"/>
      <c r="D27" s="553"/>
      <c r="E27" s="553"/>
      <c r="F27" s="553"/>
      <c r="G27" s="553"/>
      <c r="H27" s="553"/>
      <c r="I27" s="60"/>
    </row>
    <row r="28" spans="1:9" ht="13" x14ac:dyDescent="0.25">
      <c r="A28" s="434" t="s">
        <v>32</v>
      </c>
      <c r="B28" s="553" t="s">
        <v>149</v>
      </c>
      <c r="C28" s="553"/>
      <c r="D28" s="553"/>
      <c r="E28" s="553"/>
      <c r="F28" s="553"/>
      <c r="G28" s="553"/>
      <c r="H28" s="553"/>
      <c r="I28" s="60"/>
    </row>
    <row r="29" spans="1:9" ht="13" x14ac:dyDescent="0.25">
      <c r="A29" s="434" t="s">
        <v>81</v>
      </c>
      <c r="B29" s="553" t="s">
        <v>148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434" t="s">
        <v>79</v>
      </c>
      <c r="B30" s="553" t="s">
        <v>147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434" t="s">
        <v>114</v>
      </c>
      <c r="B31" s="553" t="s">
        <v>375</v>
      </c>
      <c r="C31" s="553"/>
      <c r="D31" s="553"/>
      <c r="E31" s="553"/>
      <c r="F31" s="553"/>
      <c r="G31" s="553"/>
      <c r="H31" s="553"/>
      <c r="I31" s="60"/>
    </row>
    <row r="32" spans="1:9" ht="14" x14ac:dyDescent="0.25">
      <c r="A32" s="566" t="s">
        <v>144</v>
      </c>
      <c r="B32" s="566"/>
      <c r="C32" s="566"/>
      <c r="D32" s="566"/>
      <c r="E32" s="566"/>
      <c r="F32" s="566"/>
      <c r="G32" s="566"/>
      <c r="H32" s="566"/>
      <c r="I32" s="59">
        <f>SUM(I24:I31)</f>
        <v>794.58999999999992</v>
      </c>
    </row>
    <row r="33" spans="1:9" ht="13" x14ac:dyDescent="0.25">
      <c r="A33" s="560" t="s">
        <v>143</v>
      </c>
      <c r="B33" s="560"/>
      <c r="C33" s="560"/>
      <c r="D33" s="560"/>
      <c r="E33" s="560"/>
      <c r="F33" s="560"/>
      <c r="G33" s="560"/>
      <c r="H33" s="560"/>
      <c r="I33" s="560"/>
    </row>
    <row r="34" spans="1:9" ht="14" x14ac:dyDescent="0.25">
      <c r="A34" s="435">
        <v>2</v>
      </c>
      <c r="B34" s="554" t="s">
        <v>142</v>
      </c>
      <c r="C34" s="554"/>
      <c r="D34" s="554"/>
      <c r="E34" s="554"/>
      <c r="F34" s="554"/>
      <c r="G34" s="554"/>
      <c r="H34" s="554"/>
      <c r="I34" s="428" t="s">
        <v>16</v>
      </c>
    </row>
    <row r="35" spans="1:9" ht="13" x14ac:dyDescent="0.25">
      <c r="A35" s="429" t="s">
        <v>15</v>
      </c>
      <c r="B35" s="573"/>
      <c r="C35" s="573"/>
      <c r="D35" s="573"/>
      <c r="E35" s="573"/>
      <c r="F35" s="573"/>
      <c r="G35" s="573"/>
      <c r="H35" s="573"/>
      <c r="I35" s="25">
        <v>75.47</v>
      </c>
    </row>
    <row r="36" spans="1:9" ht="13" x14ac:dyDescent="0.25">
      <c r="A36" s="429"/>
      <c r="B36" s="572" t="s">
        <v>140</v>
      </c>
      <c r="C36" s="572"/>
      <c r="D36" s="572"/>
      <c r="E36" s="572"/>
      <c r="F36" s="572"/>
      <c r="G36" s="572"/>
      <c r="H36" s="57">
        <v>2.75</v>
      </c>
      <c r="I36" s="28" t="s">
        <v>49</v>
      </c>
    </row>
    <row r="37" spans="1:9" ht="13" x14ac:dyDescent="0.25">
      <c r="A37" s="429"/>
      <c r="B37" s="576" t="s">
        <v>255</v>
      </c>
      <c r="C37" s="576"/>
      <c r="D37" s="576"/>
      <c r="E37" s="576"/>
      <c r="F37" s="576"/>
      <c r="G37" s="576"/>
      <c r="H37" s="58"/>
      <c r="I37" s="28"/>
    </row>
    <row r="38" spans="1:9" ht="13" x14ac:dyDescent="0.25">
      <c r="A38" s="429" t="s">
        <v>13</v>
      </c>
      <c r="B38" s="573" t="s">
        <v>378</v>
      </c>
      <c r="C38" s="573"/>
      <c r="D38" s="573"/>
      <c r="E38" s="573"/>
      <c r="F38" s="573"/>
      <c r="G38" s="573"/>
      <c r="H38" s="573"/>
      <c r="I38" s="25">
        <v>184.8</v>
      </c>
    </row>
    <row r="39" spans="1:9" ht="13" x14ac:dyDescent="0.25">
      <c r="A39" s="429"/>
      <c r="B39" s="572" t="s">
        <v>256</v>
      </c>
      <c r="C39" s="572"/>
      <c r="D39" s="572"/>
      <c r="E39" s="572"/>
      <c r="F39" s="572"/>
      <c r="G39" s="572"/>
      <c r="H39" s="57">
        <v>231</v>
      </c>
      <c r="I39" s="28" t="s">
        <v>49</v>
      </c>
    </row>
    <row r="40" spans="1:9" ht="13" x14ac:dyDescent="0.25">
      <c r="A40" s="429" t="s">
        <v>12</v>
      </c>
      <c r="B40" s="573" t="s">
        <v>136</v>
      </c>
      <c r="C40" s="573"/>
      <c r="D40" s="573"/>
      <c r="E40" s="573"/>
      <c r="F40" s="573"/>
      <c r="G40" s="573"/>
      <c r="H40" s="573"/>
      <c r="I40" s="25"/>
    </row>
    <row r="41" spans="1:9" ht="13" x14ac:dyDescent="0.25">
      <c r="A41" s="429" t="s">
        <v>35</v>
      </c>
      <c r="B41" s="574" t="s">
        <v>357</v>
      </c>
      <c r="C41" s="574"/>
      <c r="D41" s="574"/>
      <c r="E41" s="574"/>
      <c r="F41" s="574"/>
      <c r="G41" s="574"/>
      <c r="H41" s="574"/>
      <c r="I41" s="20"/>
    </row>
    <row r="42" spans="1:9" ht="13" x14ac:dyDescent="0.25">
      <c r="A42" s="429" t="s">
        <v>32</v>
      </c>
      <c r="B42" s="574" t="s">
        <v>259</v>
      </c>
      <c r="C42" s="574"/>
      <c r="D42" s="574"/>
      <c r="E42" s="574"/>
      <c r="F42" s="574"/>
      <c r="G42" s="574"/>
      <c r="H42" s="574"/>
      <c r="I42" s="25">
        <v>5</v>
      </c>
    </row>
    <row r="43" spans="1:9" ht="13" x14ac:dyDescent="0.25">
      <c r="A43" s="429" t="s">
        <v>81</v>
      </c>
      <c r="B43" s="574" t="s">
        <v>65</v>
      </c>
      <c r="C43" s="574"/>
      <c r="D43" s="574"/>
      <c r="E43" s="574"/>
      <c r="F43" s="574"/>
      <c r="G43" s="574"/>
      <c r="H43" s="574"/>
      <c r="I43" s="20">
        <v>0</v>
      </c>
    </row>
    <row r="44" spans="1:9" ht="13" x14ac:dyDescent="0.25">
      <c r="A44" s="430"/>
      <c r="B44" s="575" t="s">
        <v>133</v>
      </c>
      <c r="C44" s="575"/>
      <c r="D44" s="575"/>
      <c r="E44" s="575"/>
      <c r="F44" s="575"/>
      <c r="G44" s="575"/>
      <c r="H44" s="575"/>
      <c r="I44" s="25">
        <f>SUM(I35:I43)</f>
        <v>265.27</v>
      </c>
    </row>
    <row r="45" spans="1:9" ht="13" x14ac:dyDescent="0.25">
      <c r="A45" s="560"/>
      <c r="B45" s="560"/>
      <c r="C45" s="560"/>
      <c r="D45" s="560"/>
      <c r="E45" s="560"/>
      <c r="F45" s="560"/>
      <c r="G45" s="560"/>
      <c r="H45" s="560"/>
      <c r="I45" s="560"/>
    </row>
    <row r="46" spans="1:9" ht="13" x14ac:dyDescent="0.25">
      <c r="A46" s="580" t="s">
        <v>132</v>
      </c>
      <c r="B46" s="580"/>
      <c r="C46" s="580"/>
      <c r="D46" s="580"/>
      <c r="E46" s="580"/>
      <c r="F46" s="580"/>
      <c r="G46" s="580"/>
      <c r="H46" s="580"/>
      <c r="I46" s="580"/>
    </row>
    <row r="47" spans="1:9" ht="13" x14ac:dyDescent="0.25">
      <c r="A47" s="580"/>
      <c r="B47" s="580"/>
      <c r="C47" s="580"/>
      <c r="D47" s="580"/>
      <c r="E47" s="580"/>
      <c r="F47" s="580"/>
      <c r="G47" s="580"/>
      <c r="H47" s="580"/>
      <c r="I47" s="580"/>
    </row>
    <row r="48" spans="1:9" ht="13" x14ac:dyDescent="0.25">
      <c r="A48" s="580" t="s">
        <v>131</v>
      </c>
      <c r="B48" s="580"/>
      <c r="C48" s="580"/>
      <c r="D48" s="580"/>
      <c r="E48" s="580"/>
      <c r="F48" s="580"/>
      <c r="G48" s="580"/>
      <c r="H48" s="580"/>
      <c r="I48" s="580"/>
    </row>
    <row r="49" spans="1:9" ht="14" x14ac:dyDescent="0.25">
      <c r="A49" s="435">
        <v>3</v>
      </c>
      <c r="B49" s="554" t="s">
        <v>130</v>
      </c>
      <c r="C49" s="554"/>
      <c r="D49" s="554"/>
      <c r="E49" s="554"/>
      <c r="F49" s="554"/>
      <c r="G49" s="554"/>
      <c r="H49" s="554"/>
      <c r="I49" s="435" t="s">
        <v>16</v>
      </c>
    </row>
    <row r="50" spans="1:9" ht="13" x14ac:dyDescent="0.25">
      <c r="A50" s="429" t="s">
        <v>15</v>
      </c>
      <c r="B50" s="553" t="s">
        <v>129</v>
      </c>
      <c r="C50" s="553"/>
      <c r="D50" s="553"/>
      <c r="E50" s="553"/>
      <c r="F50" s="553"/>
      <c r="G50" s="553"/>
      <c r="H50" s="553"/>
      <c r="I50" s="25">
        <v>20</v>
      </c>
    </row>
    <row r="51" spans="1:9" ht="13" x14ac:dyDescent="0.25">
      <c r="A51" s="429" t="s">
        <v>13</v>
      </c>
      <c r="B51" s="553" t="s">
        <v>128</v>
      </c>
      <c r="C51" s="553"/>
      <c r="D51" s="553"/>
      <c r="E51" s="553"/>
      <c r="F51" s="553"/>
      <c r="G51" s="553"/>
      <c r="H51" s="553"/>
      <c r="I51" s="20" t="s">
        <v>126</v>
      </c>
    </row>
    <row r="52" spans="1:9" ht="13" x14ac:dyDescent="0.25">
      <c r="A52" s="429" t="s">
        <v>12</v>
      </c>
      <c r="B52" s="577" t="s">
        <v>127</v>
      </c>
      <c r="C52" s="577"/>
      <c r="D52" s="577"/>
      <c r="E52" s="577"/>
      <c r="F52" s="577"/>
      <c r="G52" s="577"/>
      <c r="H52" s="577"/>
      <c r="I52" s="20" t="s">
        <v>126</v>
      </c>
    </row>
    <row r="53" spans="1:9" ht="13" x14ac:dyDescent="0.25">
      <c r="A53" s="429" t="s">
        <v>35</v>
      </c>
      <c r="B53" s="553" t="s">
        <v>65</v>
      </c>
      <c r="C53" s="553"/>
      <c r="D53" s="553"/>
      <c r="E53" s="553"/>
      <c r="F53" s="553"/>
      <c r="G53" s="553"/>
      <c r="H53" s="553"/>
      <c r="I53" s="20">
        <v>0</v>
      </c>
    </row>
    <row r="54" spans="1:9" ht="13" x14ac:dyDescent="0.25">
      <c r="A54" s="578" t="s">
        <v>125</v>
      </c>
      <c r="B54" s="578"/>
      <c r="C54" s="578"/>
      <c r="D54" s="578"/>
      <c r="E54" s="578"/>
      <c r="F54" s="578"/>
      <c r="G54" s="578"/>
      <c r="H54" s="578"/>
      <c r="I54" s="20">
        <f>SUM(I50:I53)</f>
        <v>20</v>
      </c>
    </row>
    <row r="55" spans="1:9" ht="18" x14ac:dyDescent="0.25">
      <c r="A55" s="579"/>
      <c r="B55" s="579"/>
      <c r="C55" s="579"/>
      <c r="D55" s="579"/>
      <c r="E55" s="579"/>
      <c r="F55" s="579"/>
      <c r="G55" s="579"/>
      <c r="H55" s="579"/>
      <c r="I55" s="579"/>
    </row>
    <row r="56" spans="1:9" x14ac:dyDescent="0.25">
      <c r="A56" s="564" t="s">
        <v>124</v>
      </c>
      <c r="B56" s="564"/>
      <c r="C56" s="564"/>
      <c r="D56" s="564"/>
      <c r="E56" s="564"/>
      <c r="F56" s="564"/>
      <c r="G56" s="564"/>
      <c r="H56" s="564"/>
      <c r="I56" s="564"/>
    </row>
    <row r="57" spans="1:9" ht="18" x14ac:dyDescent="0.25">
      <c r="A57" s="55"/>
      <c r="B57" s="54"/>
      <c r="C57" s="54"/>
      <c r="D57" s="54"/>
      <c r="E57" s="54"/>
      <c r="F57" s="54"/>
      <c r="G57" s="54"/>
      <c r="H57" s="54"/>
      <c r="I57" s="53"/>
    </row>
    <row r="58" spans="1:9" ht="13" x14ac:dyDescent="0.25">
      <c r="A58" s="568" t="s">
        <v>123</v>
      </c>
      <c r="B58" s="568"/>
      <c r="C58" s="568"/>
      <c r="D58" s="568"/>
      <c r="E58" s="568"/>
      <c r="F58" s="568"/>
      <c r="G58" s="568"/>
      <c r="H58" s="568"/>
      <c r="I58" s="568"/>
    </row>
    <row r="59" spans="1:9" ht="14" x14ac:dyDescent="0.25">
      <c r="A59" s="52" t="s">
        <v>76</v>
      </c>
      <c r="B59" s="554" t="s">
        <v>122</v>
      </c>
      <c r="C59" s="554"/>
      <c r="D59" s="554"/>
      <c r="E59" s="554"/>
      <c r="F59" s="554"/>
      <c r="G59" s="554"/>
      <c r="H59" s="428" t="s">
        <v>62</v>
      </c>
      <c r="I59" s="428" t="s">
        <v>16</v>
      </c>
    </row>
    <row r="60" spans="1:9" ht="13" x14ac:dyDescent="0.25">
      <c r="A60" s="50" t="s">
        <v>15</v>
      </c>
      <c r="B60" s="553" t="s">
        <v>121</v>
      </c>
      <c r="C60" s="553"/>
      <c r="D60" s="553"/>
      <c r="E60" s="553"/>
      <c r="F60" s="553"/>
      <c r="G60" s="553"/>
      <c r="H60" s="32">
        <v>0.2</v>
      </c>
      <c r="I60" s="49">
        <f>I32*20%</f>
        <v>158.91800000000001</v>
      </c>
    </row>
    <row r="61" spans="1:9" ht="13" x14ac:dyDescent="0.25">
      <c r="A61" s="50" t="s">
        <v>13</v>
      </c>
      <c r="B61" s="553" t="s">
        <v>120</v>
      </c>
      <c r="C61" s="553"/>
      <c r="D61" s="553"/>
      <c r="E61" s="553"/>
      <c r="F61" s="553"/>
      <c r="G61" s="553"/>
      <c r="H61" s="32">
        <v>1.4999999999999999E-2</v>
      </c>
      <c r="I61" s="49">
        <f>I32*1.5%</f>
        <v>11.918849999999999</v>
      </c>
    </row>
    <row r="62" spans="1:9" ht="13" x14ac:dyDescent="0.25">
      <c r="A62" s="50" t="s">
        <v>12</v>
      </c>
      <c r="B62" s="553" t="s">
        <v>119</v>
      </c>
      <c r="C62" s="553"/>
      <c r="D62" s="553"/>
      <c r="E62" s="553"/>
      <c r="F62" s="553"/>
      <c r="G62" s="553"/>
      <c r="H62" s="32">
        <v>0.01</v>
      </c>
      <c r="I62" s="49">
        <f>I32*1%</f>
        <v>7.9458999999999991</v>
      </c>
    </row>
    <row r="63" spans="1:9" ht="13" x14ac:dyDescent="0.25">
      <c r="A63" s="50" t="s">
        <v>35</v>
      </c>
      <c r="B63" s="553" t="s">
        <v>118</v>
      </c>
      <c r="C63" s="553"/>
      <c r="D63" s="553"/>
      <c r="E63" s="553"/>
      <c r="F63" s="553"/>
      <c r="G63" s="553"/>
      <c r="H63" s="32">
        <v>2E-3</v>
      </c>
      <c r="I63" s="49">
        <f>I32*0.2%</f>
        <v>1.5891799999999998</v>
      </c>
    </row>
    <row r="64" spans="1:9" ht="13" x14ac:dyDescent="0.25">
      <c r="A64" s="50" t="s">
        <v>32</v>
      </c>
      <c r="B64" s="553" t="s">
        <v>117</v>
      </c>
      <c r="C64" s="553"/>
      <c r="D64" s="553"/>
      <c r="E64" s="553"/>
      <c r="F64" s="553"/>
      <c r="G64" s="553"/>
      <c r="H64" s="32">
        <v>2.5000000000000001E-2</v>
      </c>
      <c r="I64" s="49">
        <f>I32*2.5%</f>
        <v>19.864750000000001</v>
      </c>
    </row>
    <row r="65" spans="1:9" ht="13" x14ac:dyDescent="0.25">
      <c r="A65" s="50" t="s">
        <v>81</v>
      </c>
      <c r="B65" s="553" t="s">
        <v>116</v>
      </c>
      <c r="C65" s="553"/>
      <c r="D65" s="553"/>
      <c r="E65" s="553"/>
      <c r="F65" s="553"/>
      <c r="G65" s="553"/>
      <c r="H65" s="32">
        <v>0.08</v>
      </c>
      <c r="I65" s="49">
        <f>I32*8%</f>
        <v>63.567199999999993</v>
      </c>
    </row>
    <row r="66" spans="1:9" ht="13" x14ac:dyDescent="0.25">
      <c r="A66" s="50" t="s">
        <v>79</v>
      </c>
      <c r="B66" s="553" t="s">
        <v>115</v>
      </c>
      <c r="C66" s="553"/>
      <c r="D66" s="553"/>
      <c r="E66" s="553"/>
      <c r="F66" s="553"/>
      <c r="G66" s="553"/>
      <c r="H66" s="32">
        <v>0.03</v>
      </c>
      <c r="I66" s="49">
        <f>I32*3%</f>
        <v>23.837699999999998</v>
      </c>
    </row>
    <row r="67" spans="1:9" ht="13" x14ac:dyDescent="0.25">
      <c r="A67" s="50" t="s">
        <v>114</v>
      </c>
      <c r="B67" s="553" t="s">
        <v>113</v>
      </c>
      <c r="C67" s="553"/>
      <c r="D67" s="553"/>
      <c r="E67" s="553"/>
      <c r="F67" s="553"/>
      <c r="G67" s="553"/>
      <c r="H67" s="32">
        <v>6.0000000000000001E-3</v>
      </c>
      <c r="I67" s="49">
        <f>I32*0.6%</f>
        <v>4.7675399999999994</v>
      </c>
    </row>
    <row r="68" spans="1:9" ht="13" x14ac:dyDescent="0.25">
      <c r="A68" s="578" t="s">
        <v>47</v>
      </c>
      <c r="B68" s="578"/>
      <c r="C68" s="578"/>
      <c r="D68" s="578"/>
      <c r="E68" s="578"/>
      <c r="F68" s="578"/>
      <c r="G68" s="578"/>
      <c r="H68" s="32">
        <f>SUM(H60:H67)</f>
        <v>0.3680000000000001</v>
      </c>
      <c r="I68" s="25">
        <f>SUM(I60:I67)</f>
        <v>292.40911999999997</v>
      </c>
    </row>
    <row r="69" spans="1:9" ht="13" x14ac:dyDescent="0.25">
      <c r="A69" s="432"/>
      <c r="B69" s="47"/>
      <c r="C69" s="47"/>
      <c r="D69" s="47"/>
      <c r="E69" s="47"/>
      <c r="F69" s="47"/>
      <c r="G69" s="47"/>
      <c r="H69" s="46"/>
      <c r="I69" s="45"/>
    </row>
    <row r="70" spans="1:9" ht="13" x14ac:dyDescent="0.25">
      <c r="A70" s="553" t="s">
        <v>112</v>
      </c>
      <c r="B70" s="553"/>
      <c r="C70" s="553"/>
      <c r="D70" s="553"/>
      <c r="E70" s="553"/>
      <c r="F70" s="553"/>
      <c r="G70" s="553"/>
      <c r="H70" s="553"/>
      <c r="I70" s="553"/>
    </row>
    <row r="71" spans="1:9" ht="13" x14ac:dyDescent="0.25">
      <c r="A71" s="560"/>
      <c r="B71" s="560"/>
      <c r="C71" s="560"/>
      <c r="D71" s="560"/>
      <c r="E71" s="560"/>
      <c r="F71" s="560"/>
      <c r="G71" s="560"/>
      <c r="H71" s="560"/>
      <c r="I71" s="560"/>
    </row>
    <row r="72" spans="1:9" ht="14" x14ac:dyDescent="0.25">
      <c r="A72" s="554" t="s">
        <v>111</v>
      </c>
      <c r="B72" s="554"/>
      <c r="C72" s="554"/>
      <c r="D72" s="554"/>
      <c r="E72" s="554"/>
      <c r="F72" s="554"/>
      <c r="G72" s="554"/>
      <c r="H72" s="554"/>
      <c r="I72" s="554"/>
    </row>
    <row r="73" spans="1:9" ht="14" x14ac:dyDescent="0.25">
      <c r="A73" s="435" t="s">
        <v>74</v>
      </c>
      <c r="B73" s="554" t="s">
        <v>110</v>
      </c>
      <c r="C73" s="554"/>
      <c r="D73" s="554"/>
      <c r="E73" s="554"/>
      <c r="F73" s="554"/>
      <c r="G73" s="554"/>
      <c r="H73" s="554"/>
      <c r="I73" s="435" t="s">
        <v>16</v>
      </c>
    </row>
    <row r="74" spans="1:9" ht="13" x14ac:dyDescent="0.25">
      <c r="A74" s="429" t="s">
        <v>15</v>
      </c>
      <c r="B74" s="553" t="s">
        <v>109</v>
      </c>
      <c r="C74" s="553"/>
      <c r="D74" s="553"/>
      <c r="E74" s="553"/>
      <c r="F74" s="553"/>
      <c r="G74" s="553"/>
      <c r="H74" s="553"/>
      <c r="I74" s="25">
        <f>I32*8.33%</f>
        <v>66.189346999999998</v>
      </c>
    </row>
    <row r="75" spans="1:9" ht="13" x14ac:dyDescent="0.25">
      <c r="A75" s="429" t="s">
        <v>13</v>
      </c>
      <c r="B75" s="553" t="s">
        <v>108</v>
      </c>
      <c r="C75" s="553"/>
      <c r="D75" s="553"/>
      <c r="E75" s="553"/>
      <c r="F75" s="553"/>
      <c r="G75" s="553"/>
      <c r="H75" s="553"/>
      <c r="I75" s="44">
        <f>I32*2.78%</f>
        <v>22.089601999999996</v>
      </c>
    </row>
    <row r="76" spans="1:9" ht="13" x14ac:dyDescent="0.25">
      <c r="A76" s="578" t="s">
        <v>80</v>
      </c>
      <c r="B76" s="578"/>
      <c r="C76" s="578"/>
      <c r="D76" s="578"/>
      <c r="E76" s="578"/>
      <c r="F76" s="578"/>
      <c r="G76" s="578"/>
      <c r="H76" s="578"/>
      <c r="I76" s="44">
        <f>SUM(I74:I75)</f>
        <v>88.278948999999997</v>
      </c>
    </row>
    <row r="77" spans="1:9" ht="13" x14ac:dyDescent="0.25">
      <c r="A77" s="429" t="s">
        <v>12</v>
      </c>
      <c r="B77" s="553" t="s">
        <v>107</v>
      </c>
      <c r="C77" s="553"/>
      <c r="D77" s="553"/>
      <c r="E77" s="553"/>
      <c r="F77" s="553"/>
      <c r="G77" s="553"/>
      <c r="H77" s="553"/>
      <c r="I77" s="433">
        <f>ROUND(H68*I76,2)</f>
        <v>32.49</v>
      </c>
    </row>
    <row r="78" spans="1:9" ht="13" x14ac:dyDescent="0.25">
      <c r="A78" s="578" t="s">
        <v>47</v>
      </c>
      <c r="B78" s="578"/>
      <c r="C78" s="578"/>
      <c r="D78" s="578"/>
      <c r="E78" s="578"/>
      <c r="F78" s="578"/>
      <c r="G78" s="578"/>
      <c r="H78" s="578"/>
      <c r="I78" s="44">
        <f>SUM(I76:I77)</f>
        <v>120.76894899999999</v>
      </c>
    </row>
    <row r="79" spans="1:9" ht="13" x14ac:dyDescent="0.25">
      <c r="A79" s="580"/>
      <c r="B79" s="580"/>
      <c r="C79" s="580"/>
      <c r="D79" s="580"/>
      <c r="E79" s="580"/>
      <c r="F79" s="580"/>
      <c r="G79" s="580"/>
      <c r="H79" s="580"/>
      <c r="I79" s="580"/>
    </row>
    <row r="80" spans="1:9" ht="14" x14ac:dyDescent="0.25">
      <c r="A80" s="554" t="s">
        <v>106</v>
      </c>
      <c r="B80" s="554"/>
      <c r="C80" s="554"/>
      <c r="D80" s="554"/>
      <c r="E80" s="554"/>
      <c r="F80" s="554"/>
      <c r="G80" s="554"/>
      <c r="H80" s="554"/>
      <c r="I80" s="554"/>
    </row>
    <row r="81" spans="1:9" ht="14" x14ac:dyDescent="0.25">
      <c r="A81" s="435" t="s">
        <v>72</v>
      </c>
      <c r="B81" s="581" t="s">
        <v>105</v>
      </c>
      <c r="C81" s="581"/>
      <c r="D81" s="581"/>
      <c r="E81" s="581"/>
      <c r="F81" s="581"/>
      <c r="G81" s="581"/>
      <c r="H81" s="581"/>
      <c r="I81" s="435" t="s">
        <v>16</v>
      </c>
    </row>
    <row r="82" spans="1:9" ht="13" x14ac:dyDescent="0.25">
      <c r="A82" s="429" t="s">
        <v>15</v>
      </c>
      <c r="B82" s="553" t="s">
        <v>105</v>
      </c>
      <c r="C82" s="553"/>
      <c r="D82" s="553"/>
      <c r="E82" s="553"/>
      <c r="F82" s="553"/>
      <c r="G82" s="553"/>
      <c r="H82" s="553"/>
      <c r="I82" s="71">
        <f xml:space="preserve"> I32*0.07%</f>
        <v>0.55621300000000007</v>
      </c>
    </row>
    <row r="83" spans="1:9" ht="13" x14ac:dyDescent="0.25">
      <c r="A83" s="429" t="s">
        <v>13</v>
      </c>
      <c r="B83" s="553" t="s">
        <v>103</v>
      </c>
      <c r="C83" s="553"/>
      <c r="D83" s="553"/>
      <c r="E83" s="553"/>
      <c r="F83" s="553"/>
      <c r="G83" s="553"/>
      <c r="H83" s="553"/>
      <c r="I83" s="25">
        <f>ROUND(H68*I82,2)</f>
        <v>0.2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25">
        <f>SUM(I82:I83)</f>
        <v>0.75621300000000002</v>
      </c>
    </row>
    <row r="85" spans="1:9" ht="14" x14ac:dyDescent="0.25">
      <c r="A85" s="581" t="s">
        <v>102</v>
      </c>
      <c r="B85" s="581"/>
      <c r="C85" s="581"/>
      <c r="D85" s="581"/>
      <c r="E85" s="581"/>
      <c r="F85" s="581"/>
      <c r="G85" s="581"/>
      <c r="H85" s="581"/>
      <c r="I85" s="581"/>
    </row>
    <row r="86" spans="1:9" ht="14" x14ac:dyDescent="0.25">
      <c r="A86" s="435" t="s">
        <v>70</v>
      </c>
      <c r="B86" s="581" t="s">
        <v>101</v>
      </c>
      <c r="C86" s="581"/>
      <c r="D86" s="581"/>
      <c r="E86" s="581"/>
      <c r="F86" s="581"/>
      <c r="G86" s="581"/>
      <c r="H86" s="581"/>
      <c r="I86" s="435" t="s">
        <v>16</v>
      </c>
    </row>
    <row r="87" spans="1:9" ht="13" x14ac:dyDescent="0.25">
      <c r="A87" s="429" t="s">
        <v>15</v>
      </c>
      <c r="B87" s="577" t="s">
        <v>100</v>
      </c>
      <c r="C87" s="577"/>
      <c r="D87" s="577"/>
      <c r="E87" s="577"/>
      <c r="F87" s="577"/>
      <c r="G87" s="577"/>
      <c r="H87" s="577"/>
      <c r="I87" s="72">
        <f>I32*0.42%</f>
        <v>3.3372779999999995</v>
      </c>
    </row>
    <row r="88" spans="1:9" ht="13" x14ac:dyDescent="0.25">
      <c r="A88" s="429" t="s">
        <v>13</v>
      </c>
      <c r="B88" s="577" t="s">
        <v>99</v>
      </c>
      <c r="C88" s="577"/>
      <c r="D88" s="577"/>
      <c r="E88" s="577"/>
      <c r="F88" s="577"/>
      <c r="G88" s="577"/>
      <c r="H88" s="577"/>
      <c r="I88" s="25">
        <f>I32*0.03%</f>
        <v>0.23837699999999995</v>
      </c>
    </row>
    <row r="89" spans="1:9" ht="13" x14ac:dyDescent="0.25">
      <c r="A89" s="429" t="s">
        <v>98</v>
      </c>
      <c r="B89" s="577" t="s">
        <v>97</v>
      </c>
      <c r="C89" s="577"/>
      <c r="D89" s="577"/>
      <c r="E89" s="577"/>
      <c r="F89" s="577"/>
      <c r="G89" s="577"/>
      <c r="H89" s="577"/>
      <c r="I89" s="25">
        <f>ROUND((0.08*0.4*0.05)*I32,2)</f>
        <v>1.27</v>
      </c>
    </row>
    <row r="90" spans="1:9" ht="13" x14ac:dyDescent="0.25">
      <c r="A90" s="429" t="s">
        <v>96</v>
      </c>
      <c r="B90" s="553" t="s">
        <v>95</v>
      </c>
      <c r="C90" s="553"/>
      <c r="D90" s="553"/>
      <c r="E90" s="553"/>
      <c r="F90" s="553"/>
      <c r="G90" s="553"/>
      <c r="H90" s="553"/>
      <c r="I90" s="71">
        <f>ROUND((1*0.08*0.1*0.05)*I32,2)</f>
        <v>0.32</v>
      </c>
    </row>
    <row r="91" spans="1:9" ht="13" x14ac:dyDescent="0.25">
      <c r="A91" s="429" t="s">
        <v>35</v>
      </c>
      <c r="B91" s="553" t="s">
        <v>190</v>
      </c>
      <c r="C91" s="553"/>
      <c r="D91" s="553"/>
      <c r="E91" s="553"/>
      <c r="F91" s="553"/>
      <c r="G91" s="553"/>
      <c r="H91" s="553"/>
      <c r="I91" s="25">
        <f xml:space="preserve"> I32*1.94%</f>
        <v>15.415045999999998</v>
      </c>
    </row>
    <row r="92" spans="1:9" ht="13" x14ac:dyDescent="0.25">
      <c r="A92" s="429" t="s">
        <v>32</v>
      </c>
      <c r="B92" s="577" t="s">
        <v>93</v>
      </c>
      <c r="C92" s="577"/>
      <c r="D92" s="577"/>
      <c r="E92" s="577"/>
      <c r="F92" s="577"/>
      <c r="G92" s="577"/>
      <c r="H92" s="577"/>
      <c r="I92" s="25">
        <f>I91*36.8%</f>
        <v>5.6727369279999991</v>
      </c>
    </row>
    <row r="93" spans="1:9" ht="13" x14ac:dyDescent="0.25">
      <c r="A93" s="429" t="s">
        <v>92</v>
      </c>
      <c r="B93" s="577" t="s">
        <v>91</v>
      </c>
      <c r="C93" s="577"/>
      <c r="D93" s="577"/>
      <c r="E93" s="577"/>
      <c r="F93" s="577"/>
      <c r="G93" s="577"/>
      <c r="H93" s="577"/>
      <c r="I93" s="25">
        <f>ROUND(1*0.08*0.4*I32,2)</f>
        <v>25.43</v>
      </c>
    </row>
    <row r="94" spans="1:9" ht="13" x14ac:dyDescent="0.25">
      <c r="A94" s="429" t="s">
        <v>90</v>
      </c>
      <c r="B94" s="553" t="s">
        <v>89</v>
      </c>
      <c r="C94" s="553"/>
      <c r="D94" s="553"/>
      <c r="E94" s="553"/>
      <c r="F94" s="553"/>
      <c r="G94" s="553"/>
      <c r="H94" s="553"/>
      <c r="I94" s="25">
        <f>ROUND(1*0.08*0.1*I32,2)</f>
        <v>6.36</v>
      </c>
    </row>
    <row r="95" spans="1:9" ht="13" x14ac:dyDescent="0.25">
      <c r="A95" s="578" t="s">
        <v>47</v>
      </c>
      <c r="B95" s="578"/>
      <c r="C95" s="578"/>
      <c r="D95" s="578"/>
      <c r="E95" s="578"/>
      <c r="F95" s="578"/>
      <c r="G95" s="578"/>
      <c r="H95" s="578"/>
      <c r="I95" s="25">
        <f>SUM(I87:I94)</f>
        <v>58.043437927999996</v>
      </c>
    </row>
    <row r="96" spans="1:9" ht="14" x14ac:dyDescent="0.25">
      <c r="A96" s="554" t="s">
        <v>88</v>
      </c>
      <c r="B96" s="554"/>
      <c r="C96" s="554"/>
      <c r="D96" s="554"/>
      <c r="E96" s="554"/>
      <c r="F96" s="554"/>
      <c r="G96" s="554"/>
      <c r="H96" s="554"/>
      <c r="I96" s="554"/>
    </row>
    <row r="97" spans="1:9" ht="14" x14ac:dyDescent="0.3">
      <c r="A97" s="41" t="s">
        <v>68</v>
      </c>
      <c r="B97" s="581" t="s">
        <v>87</v>
      </c>
      <c r="C97" s="581"/>
      <c r="D97" s="581"/>
      <c r="E97" s="581"/>
      <c r="F97" s="581"/>
      <c r="G97" s="581"/>
      <c r="H97" s="581"/>
      <c r="I97" s="41" t="s">
        <v>16</v>
      </c>
    </row>
    <row r="98" spans="1:9" ht="13" x14ac:dyDescent="0.3">
      <c r="A98" s="440" t="s">
        <v>15</v>
      </c>
      <c r="B98" s="577" t="s">
        <v>86</v>
      </c>
      <c r="C98" s="577"/>
      <c r="D98" s="577"/>
      <c r="E98" s="577"/>
      <c r="F98" s="577"/>
      <c r="G98" s="577"/>
      <c r="H98" s="577"/>
      <c r="I98" s="25">
        <f>I32*8.33%</f>
        <v>66.189346999999998</v>
      </c>
    </row>
    <row r="99" spans="1:9" ht="13" x14ac:dyDescent="0.3">
      <c r="A99" s="440" t="s">
        <v>13</v>
      </c>
      <c r="B99" s="577" t="s">
        <v>191</v>
      </c>
      <c r="C99" s="577"/>
      <c r="D99" s="577"/>
      <c r="E99" s="577"/>
      <c r="F99" s="577"/>
      <c r="G99" s="577"/>
      <c r="H99" s="577"/>
      <c r="I99" s="40">
        <f>I32*1%</f>
        <v>7.9458999999999991</v>
      </c>
    </row>
    <row r="100" spans="1:9" ht="13" x14ac:dyDescent="0.3">
      <c r="A100" s="440" t="s">
        <v>12</v>
      </c>
      <c r="B100" s="577" t="s">
        <v>180</v>
      </c>
      <c r="C100" s="577"/>
      <c r="D100" s="577"/>
      <c r="E100" s="577"/>
      <c r="F100" s="577"/>
      <c r="G100" s="577"/>
      <c r="H100" s="577"/>
      <c r="I100" s="40">
        <f>I32*0.02%</f>
        <v>0.158918</v>
      </c>
    </row>
    <row r="101" spans="1:9" ht="13" x14ac:dyDescent="0.3">
      <c r="A101" s="440" t="s">
        <v>35</v>
      </c>
      <c r="B101" s="577" t="s">
        <v>192</v>
      </c>
      <c r="C101" s="577"/>
      <c r="D101" s="577"/>
      <c r="E101" s="577"/>
      <c r="F101" s="577"/>
      <c r="G101" s="577"/>
      <c r="H101" s="577"/>
      <c r="I101" s="40">
        <f>I32*0.05%</f>
        <v>0.39729499999999995</v>
      </c>
    </row>
    <row r="102" spans="1:9" ht="13" x14ac:dyDescent="0.3">
      <c r="A102" s="440" t="s">
        <v>32</v>
      </c>
      <c r="B102" s="577" t="s">
        <v>193</v>
      </c>
      <c r="C102" s="577"/>
      <c r="D102" s="577"/>
      <c r="E102" s="577"/>
      <c r="F102" s="577"/>
      <c r="G102" s="577"/>
      <c r="H102" s="577"/>
      <c r="I102" s="37">
        <f>I32*0.28%</f>
        <v>2.2248520000000003</v>
      </c>
    </row>
    <row r="103" spans="1:9" ht="13" x14ac:dyDescent="0.3">
      <c r="A103" s="440" t="s">
        <v>81</v>
      </c>
      <c r="B103" s="577" t="s">
        <v>65</v>
      </c>
      <c r="C103" s="577"/>
      <c r="D103" s="577"/>
      <c r="E103" s="577"/>
      <c r="F103" s="577"/>
      <c r="G103" s="577"/>
      <c r="H103" s="577"/>
      <c r="I103" s="37"/>
    </row>
    <row r="104" spans="1:9" ht="13" x14ac:dyDescent="0.3">
      <c r="A104" s="578" t="s">
        <v>80</v>
      </c>
      <c r="B104" s="578"/>
      <c r="C104" s="578"/>
      <c r="D104" s="578"/>
      <c r="E104" s="578"/>
      <c r="F104" s="578"/>
      <c r="G104" s="578"/>
      <c r="H104" s="578"/>
      <c r="I104" s="37">
        <f>SUM(I98:I103)</f>
        <v>76.916311999999991</v>
      </c>
    </row>
    <row r="105" spans="1:9" ht="13" x14ac:dyDescent="0.3">
      <c r="A105" s="439" t="s">
        <v>79</v>
      </c>
      <c r="B105" s="577" t="s">
        <v>78</v>
      </c>
      <c r="C105" s="577"/>
      <c r="D105" s="577"/>
      <c r="E105" s="577"/>
      <c r="F105" s="577"/>
      <c r="G105" s="577"/>
      <c r="H105" s="577"/>
      <c r="I105" s="37">
        <f>ROUND(H68*I104,2)</f>
        <v>28.31</v>
      </c>
    </row>
    <row r="106" spans="1:9" ht="13" x14ac:dyDescent="0.25">
      <c r="A106" s="578" t="s">
        <v>47</v>
      </c>
      <c r="B106" s="578"/>
      <c r="C106" s="578"/>
      <c r="D106" s="578"/>
      <c r="E106" s="578"/>
      <c r="F106" s="578"/>
      <c r="G106" s="578"/>
      <c r="H106" s="578"/>
      <c r="I106" s="25">
        <f>SUM(I104:I105)</f>
        <v>105.22631199999999</v>
      </c>
    </row>
    <row r="107" spans="1:9" ht="14" x14ac:dyDescent="0.25">
      <c r="A107" s="581" t="s">
        <v>77</v>
      </c>
      <c r="B107" s="581"/>
      <c r="C107" s="581"/>
      <c r="D107" s="581"/>
      <c r="E107" s="581"/>
      <c r="F107" s="581"/>
      <c r="G107" s="581"/>
      <c r="H107" s="581"/>
      <c r="I107" s="581"/>
    </row>
    <row r="108" spans="1:9" ht="14" x14ac:dyDescent="0.25">
      <c r="A108" s="435">
        <v>4</v>
      </c>
      <c r="B108" s="554" t="s">
        <v>34</v>
      </c>
      <c r="C108" s="554"/>
      <c r="D108" s="554"/>
      <c r="E108" s="554"/>
      <c r="F108" s="554"/>
      <c r="G108" s="554"/>
      <c r="H108" s="554"/>
      <c r="I108" s="435" t="s">
        <v>16</v>
      </c>
    </row>
    <row r="109" spans="1:9" ht="13" x14ac:dyDescent="0.25">
      <c r="A109" s="429" t="s">
        <v>76</v>
      </c>
      <c r="B109" s="553" t="s">
        <v>75</v>
      </c>
      <c r="C109" s="553"/>
      <c r="D109" s="553"/>
      <c r="E109" s="553"/>
      <c r="F109" s="553"/>
      <c r="G109" s="553"/>
      <c r="H109" s="553"/>
      <c r="I109" s="25">
        <f>I68</f>
        <v>292.40911999999997</v>
      </c>
    </row>
    <row r="110" spans="1:9" ht="13" x14ac:dyDescent="0.25">
      <c r="A110" s="429" t="s">
        <v>74</v>
      </c>
      <c r="B110" s="553" t="s">
        <v>73</v>
      </c>
      <c r="C110" s="553"/>
      <c r="D110" s="553"/>
      <c r="E110" s="553"/>
      <c r="F110" s="553"/>
      <c r="G110" s="553"/>
      <c r="H110" s="553"/>
      <c r="I110" s="25">
        <f>I78</f>
        <v>120.76894899999999</v>
      </c>
    </row>
    <row r="111" spans="1:9" ht="13" x14ac:dyDescent="0.25">
      <c r="A111" s="429" t="s">
        <v>72</v>
      </c>
      <c r="B111" s="553" t="s">
        <v>71</v>
      </c>
      <c r="C111" s="553"/>
      <c r="D111" s="553"/>
      <c r="E111" s="553"/>
      <c r="F111" s="553"/>
      <c r="G111" s="553"/>
      <c r="H111" s="553"/>
      <c r="I111" s="25">
        <f>I84</f>
        <v>0.75621300000000002</v>
      </c>
    </row>
    <row r="112" spans="1:9" ht="13" x14ac:dyDescent="0.25">
      <c r="A112" s="429" t="s">
        <v>70</v>
      </c>
      <c r="B112" s="553" t="s">
        <v>69</v>
      </c>
      <c r="C112" s="553"/>
      <c r="D112" s="553"/>
      <c r="E112" s="553"/>
      <c r="F112" s="553"/>
      <c r="G112" s="553"/>
      <c r="H112" s="553"/>
      <c r="I112" s="25">
        <f>I95</f>
        <v>58.043437927999996</v>
      </c>
    </row>
    <row r="113" spans="1:9" ht="13" x14ac:dyDescent="0.25">
      <c r="A113" s="429" t="s">
        <v>68</v>
      </c>
      <c r="B113" s="553" t="s">
        <v>67</v>
      </c>
      <c r="C113" s="553"/>
      <c r="D113" s="553"/>
      <c r="E113" s="553"/>
      <c r="F113" s="553"/>
      <c r="G113" s="553"/>
      <c r="H113" s="553"/>
      <c r="I113" s="25">
        <f>I106</f>
        <v>105.22631199999999</v>
      </c>
    </row>
    <row r="114" spans="1:9" ht="13" x14ac:dyDescent="0.25">
      <c r="A114" s="429" t="s">
        <v>66</v>
      </c>
      <c r="B114" s="553" t="s">
        <v>65</v>
      </c>
      <c r="C114" s="553"/>
      <c r="D114" s="553"/>
      <c r="E114" s="553"/>
      <c r="F114" s="553"/>
      <c r="G114" s="553"/>
      <c r="H114" s="553"/>
      <c r="I114" s="25"/>
    </row>
    <row r="115" spans="1:9" ht="13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SUM(I109:I114)</f>
        <v>577.20403192799995</v>
      </c>
    </row>
    <row r="116" spans="1:9" ht="13" x14ac:dyDescent="0.25">
      <c r="A116" s="560" t="s">
        <v>64</v>
      </c>
      <c r="B116" s="560"/>
      <c r="C116" s="560"/>
      <c r="D116" s="560"/>
      <c r="E116" s="560"/>
      <c r="F116" s="560"/>
      <c r="G116" s="560"/>
      <c r="H116" s="560"/>
      <c r="I116" s="560"/>
    </row>
    <row r="117" spans="1:9" ht="14" x14ac:dyDescent="0.25">
      <c r="A117" s="435">
        <v>5</v>
      </c>
      <c r="B117" s="581" t="s">
        <v>63</v>
      </c>
      <c r="C117" s="581"/>
      <c r="D117" s="581"/>
      <c r="E117" s="581"/>
      <c r="F117" s="581"/>
      <c r="G117" s="581"/>
      <c r="H117" s="435" t="s">
        <v>62</v>
      </c>
      <c r="I117" s="34" t="s">
        <v>16</v>
      </c>
    </row>
    <row r="118" spans="1:9" ht="13" x14ac:dyDescent="0.25">
      <c r="A118" s="624" t="s">
        <v>61</v>
      </c>
      <c r="B118" s="624"/>
      <c r="C118" s="624"/>
      <c r="D118" s="624"/>
      <c r="E118" s="624"/>
      <c r="F118" s="624"/>
      <c r="G118" s="624"/>
      <c r="H118" s="33" t="s">
        <v>49</v>
      </c>
      <c r="I118" s="23">
        <f>SUM(I32+I44+I54+I115)</f>
        <v>1657.0640319279998</v>
      </c>
    </row>
    <row r="119" spans="1:9" ht="13" x14ac:dyDescent="0.25">
      <c r="A119" s="429" t="s">
        <v>15</v>
      </c>
      <c r="B119" s="574" t="s">
        <v>60</v>
      </c>
      <c r="C119" s="622"/>
      <c r="D119" s="622"/>
      <c r="E119" s="622"/>
      <c r="F119" s="622"/>
      <c r="G119" s="623"/>
      <c r="H119" s="32">
        <v>0.02</v>
      </c>
      <c r="I119" s="25">
        <f>I118*H119</f>
        <v>33.141280638559998</v>
      </c>
    </row>
    <row r="120" spans="1:9" ht="13" x14ac:dyDescent="0.25">
      <c r="A120" s="624" t="s">
        <v>59</v>
      </c>
      <c r="B120" s="624"/>
      <c r="C120" s="624"/>
      <c r="D120" s="624"/>
      <c r="E120" s="624"/>
      <c r="F120" s="624"/>
      <c r="G120" s="624"/>
      <c r="H120" s="31" t="s">
        <v>49</v>
      </c>
      <c r="I120" s="23">
        <f>SUM(I32+I44+I54+I115+I119)</f>
        <v>1690.2053125665598</v>
      </c>
    </row>
    <row r="121" spans="1:9" ht="13" x14ac:dyDescent="0.25">
      <c r="A121" s="429" t="s">
        <v>13</v>
      </c>
      <c r="B121" s="574" t="s">
        <v>58</v>
      </c>
      <c r="C121" s="622"/>
      <c r="D121" s="622"/>
      <c r="E121" s="622"/>
      <c r="F121" s="622"/>
      <c r="G121" s="623"/>
      <c r="H121" s="328">
        <v>1.068E-2</v>
      </c>
      <c r="I121" s="25">
        <f>I120*H121</f>
        <v>18.051392738210858</v>
      </c>
    </row>
    <row r="122" spans="1:9" ht="13" x14ac:dyDescent="0.25">
      <c r="A122" s="624" t="s">
        <v>57</v>
      </c>
      <c r="B122" s="624"/>
      <c r="C122" s="624"/>
      <c r="D122" s="624"/>
      <c r="E122" s="624"/>
      <c r="F122" s="624"/>
      <c r="G122" s="624"/>
      <c r="H122" s="31">
        <f>-H1268</f>
        <v>0</v>
      </c>
      <c r="I122" s="23">
        <f>SUM(I32+I44+I54+I115+I119+I121)</f>
        <v>1708.2567053047705</v>
      </c>
    </row>
    <row r="123" spans="1:9" ht="13" x14ac:dyDescent="0.25">
      <c r="A123" s="429" t="s">
        <v>12</v>
      </c>
      <c r="B123" s="577" t="s">
        <v>56</v>
      </c>
      <c r="C123" s="577"/>
      <c r="D123" s="577"/>
      <c r="E123" s="577"/>
      <c r="F123" s="577"/>
      <c r="G123" s="577"/>
      <c r="H123" s="30" t="s">
        <v>49</v>
      </c>
      <c r="I123" s="28"/>
    </row>
    <row r="124" spans="1:9" ht="13" x14ac:dyDescent="0.25">
      <c r="A124" s="429"/>
      <c r="B124" s="577" t="s">
        <v>55</v>
      </c>
      <c r="C124" s="577"/>
      <c r="D124" s="577"/>
      <c r="E124" s="577"/>
      <c r="F124" s="577"/>
      <c r="G124" s="577"/>
      <c r="H124" s="30" t="s">
        <v>49</v>
      </c>
      <c r="I124" s="28" t="s">
        <v>49</v>
      </c>
    </row>
    <row r="125" spans="1:9" ht="13" x14ac:dyDescent="0.25">
      <c r="A125" s="429"/>
      <c r="B125" s="625" t="s">
        <v>263</v>
      </c>
      <c r="C125" s="583"/>
      <c r="D125" s="583"/>
      <c r="E125" s="583"/>
      <c r="F125" s="583"/>
      <c r="G125" s="583"/>
      <c r="H125" s="26">
        <v>0.03</v>
      </c>
      <c r="I125" s="25">
        <f>I148*H125</f>
        <v>56.1</v>
      </c>
    </row>
    <row r="126" spans="1:9" ht="13" x14ac:dyDescent="0.25">
      <c r="A126" s="429"/>
      <c r="B126" s="625" t="s">
        <v>264</v>
      </c>
      <c r="C126" s="583"/>
      <c r="D126" s="583"/>
      <c r="E126" s="583"/>
      <c r="F126" s="583"/>
      <c r="G126" s="583"/>
      <c r="H126" s="26">
        <v>6.4999999999999997E-3</v>
      </c>
      <c r="I126" s="25">
        <f>I148*H126</f>
        <v>12.154999999999999</v>
      </c>
    </row>
    <row r="127" spans="1:9" ht="13" x14ac:dyDescent="0.25">
      <c r="A127" s="429"/>
      <c r="B127" s="582" t="s">
        <v>265</v>
      </c>
      <c r="C127" s="582"/>
      <c r="D127" s="582"/>
      <c r="E127" s="582"/>
      <c r="F127" s="582"/>
      <c r="G127" s="582"/>
      <c r="H127" s="29"/>
      <c r="I127" s="28">
        <f>I148*H127</f>
        <v>0</v>
      </c>
    </row>
    <row r="128" spans="1:9" ht="13" x14ac:dyDescent="0.25">
      <c r="A128" s="429"/>
      <c r="B128" s="584" t="s">
        <v>51</v>
      </c>
      <c r="C128" s="584"/>
      <c r="D128" s="584"/>
      <c r="E128" s="584"/>
      <c r="F128" s="584"/>
      <c r="G128" s="584"/>
      <c r="H128" s="29" t="s">
        <v>49</v>
      </c>
      <c r="I128" s="28" t="s">
        <v>49</v>
      </c>
    </row>
    <row r="129" spans="1:9" ht="13" x14ac:dyDescent="0.25">
      <c r="A129" s="429"/>
      <c r="B129" s="573" t="s">
        <v>50</v>
      </c>
      <c r="C129" s="573"/>
      <c r="D129" s="573"/>
      <c r="E129" s="573"/>
      <c r="F129" s="573"/>
      <c r="G129" s="573"/>
      <c r="H129" s="29" t="s">
        <v>49</v>
      </c>
      <c r="I129" s="28" t="s">
        <v>49</v>
      </c>
    </row>
    <row r="130" spans="1:9" ht="13" x14ac:dyDescent="0.25">
      <c r="A130" s="429"/>
      <c r="B130" s="625" t="s">
        <v>228</v>
      </c>
      <c r="C130" s="583"/>
      <c r="D130" s="583"/>
      <c r="E130" s="583"/>
      <c r="F130" s="583"/>
      <c r="G130" s="583"/>
      <c r="H130" s="26">
        <v>0.05</v>
      </c>
      <c r="I130" s="25">
        <f>I148*H130</f>
        <v>93.5</v>
      </c>
    </row>
    <row r="131" spans="1:9" ht="13" x14ac:dyDescent="0.25">
      <c r="A131" s="578" t="s">
        <v>248</v>
      </c>
      <c r="B131" s="578"/>
      <c r="C131" s="578"/>
      <c r="D131" s="578"/>
      <c r="E131" s="578"/>
      <c r="F131" s="578"/>
      <c r="G131" s="578"/>
      <c r="H131" s="578"/>
      <c r="I131" s="25">
        <f>I133+I119+I121</f>
        <v>212.94767337677087</v>
      </c>
    </row>
    <row r="132" spans="1:9" ht="13" x14ac:dyDescent="0.25">
      <c r="A132" s="578"/>
      <c r="B132" s="578"/>
      <c r="C132" s="578"/>
      <c r="D132" s="578"/>
      <c r="E132" s="578"/>
      <c r="F132" s="578"/>
      <c r="G132" s="578"/>
      <c r="H132" s="578"/>
      <c r="I132" s="578"/>
    </row>
    <row r="133" spans="1:9" ht="13" x14ac:dyDescent="0.25">
      <c r="A133" s="589" t="s">
        <v>46</v>
      </c>
      <c r="B133" s="589"/>
      <c r="C133" s="589"/>
      <c r="D133" s="589"/>
      <c r="E133" s="589"/>
      <c r="F133" s="589"/>
      <c r="G133" s="589"/>
      <c r="H133" s="24">
        <f>SUM(H125:H130)</f>
        <v>8.6499999999999994E-2</v>
      </c>
      <c r="I133" s="23">
        <f>SUM(I125:I130)</f>
        <v>161.755</v>
      </c>
    </row>
    <row r="134" spans="1:9" x14ac:dyDescent="0.25">
      <c r="A134" s="590" t="s">
        <v>45</v>
      </c>
      <c r="B134" s="590"/>
      <c r="C134" s="591" t="s">
        <v>44</v>
      </c>
      <c r="D134" s="591"/>
      <c r="E134" s="591"/>
      <c r="F134" s="591"/>
      <c r="G134" s="591"/>
      <c r="H134" s="591"/>
      <c r="I134" s="591"/>
    </row>
    <row r="135" spans="1:9" x14ac:dyDescent="0.25">
      <c r="A135" s="590"/>
      <c r="B135" s="590"/>
      <c r="C135" s="592" t="s">
        <v>43</v>
      </c>
      <c r="D135" s="592"/>
      <c r="E135" s="592"/>
      <c r="F135" s="592"/>
      <c r="G135" s="592"/>
      <c r="H135" s="592"/>
      <c r="I135" s="592"/>
    </row>
    <row r="136" spans="1:9" x14ac:dyDescent="0.25">
      <c r="A136" s="590"/>
      <c r="B136" s="590"/>
      <c r="C136" s="593" t="s">
        <v>42</v>
      </c>
      <c r="D136" s="593"/>
      <c r="E136" s="593"/>
      <c r="F136" s="593"/>
      <c r="G136" s="593"/>
      <c r="H136" s="593"/>
      <c r="I136" s="593"/>
    </row>
    <row r="137" spans="1:9" x14ac:dyDescent="0.25">
      <c r="A137" s="585"/>
      <c r="B137" s="585"/>
      <c r="C137" s="585"/>
      <c r="D137" s="585"/>
      <c r="E137" s="585"/>
      <c r="F137" s="585"/>
      <c r="G137" s="585"/>
      <c r="H137" s="585"/>
      <c r="I137" s="585"/>
    </row>
    <row r="138" spans="1:9" ht="13" x14ac:dyDescent="0.25">
      <c r="A138" s="553" t="s">
        <v>41</v>
      </c>
      <c r="B138" s="553"/>
      <c r="C138" s="553"/>
      <c r="D138" s="553"/>
      <c r="E138" s="553"/>
      <c r="F138" s="553"/>
      <c r="G138" s="553"/>
      <c r="H138" s="553"/>
      <c r="I138" s="553"/>
    </row>
    <row r="139" spans="1:9" ht="13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15.5" x14ac:dyDescent="0.25">
      <c r="A140" s="586" t="s">
        <v>40</v>
      </c>
      <c r="B140" s="586"/>
      <c r="C140" s="586"/>
      <c r="D140" s="586"/>
      <c r="E140" s="586"/>
      <c r="F140" s="586"/>
      <c r="G140" s="586"/>
      <c r="H140" s="586"/>
      <c r="I140" s="586"/>
    </row>
    <row r="141" spans="1:9" ht="14" x14ac:dyDescent="0.25">
      <c r="A141" s="587" t="s">
        <v>39</v>
      </c>
      <c r="B141" s="587"/>
      <c r="C141" s="587"/>
      <c r="D141" s="587"/>
      <c r="E141" s="587"/>
      <c r="F141" s="587"/>
      <c r="G141" s="587"/>
      <c r="H141" s="587"/>
      <c r="I141" s="434" t="s">
        <v>16</v>
      </c>
    </row>
    <row r="142" spans="1:9" ht="13" x14ac:dyDescent="0.25">
      <c r="A142" s="436" t="s">
        <v>15</v>
      </c>
      <c r="B142" s="588" t="s">
        <v>38</v>
      </c>
      <c r="C142" s="588"/>
      <c r="D142" s="588"/>
      <c r="E142" s="588"/>
      <c r="F142" s="588"/>
      <c r="G142" s="588"/>
      <c r="H142" s="588"/>
      <c r="I142" s="20">
        <f>I32</f>
        <v>794.58999999999992</v>
      </c>
    </row>
    <row r="143" spans="1:9" ht="13" x14ac:dyDescent="0.25">
      <c r="A143" s="436" t="s">
        <v>13</v>
      </c>
      <c r="B143" s="588" t="s">
        <v>37</v>
      </c>
      <c r="C143" s="588"/>
      <c r="D143" s="588"/>
      <c r="E143" s="588"/>
      <c r="F143" s="588"/>
      <c r="G143" s="588"/>
      <c r="H143" s="588"/>
      <c r="I143" s="20">
        <f>I44</f>
        <v>265.27</v>
      </c>
    </row>
    <row r="144" spans="1:9" ht="13" x14ac:dyDescent="0.25">
      <c r="A144" s="436" t="s">
        <v>12</v>
      </c>
      <c r="B144" s="588" t="s">
        <v>36</v>
      </c>
      <c r="C144" s="588"/>
      <c r="D144" s="588"/>
      <c r="E144" s="588"/>
      <c r="F144" s="588"/>
      <c r="G144" s="588"/>
      <c r="H144" s="588"/>
      <c r="I144" s="20">
        <f>I54</f>
        <v>20</v>
      </c>
    </row>
    <row r="145" spans="1:9" ht="13" x14ac:dyDescent="0.25">
      <c r="A145" s="436" t="s">
        <v>35</v>
      </c>
      <c r="B145" s="588" t="s">
        <v>34</v>
      </c>
      <c r="C145" s="588"/>
      <c r="D145" s="588"/>
      <c r="E145" s="588"/>
      <c r="F145" s="588"/>
      <c r="G145" s="588"/>
      <c r="H145" s="588"/>
      <c r="I145" s="20">
        <f>I115</f>
        <v>577.20403192799995</v>
      </c>
    </row>
    <row r="146" spans="1:9" ht="13" x14ac:dyDescent="0.25">
      <c r="A146" s="598" t="s">
        <v>33</v>
      </c>
      <c r="B146" s="598"/>
      <c r="C146" s="598"/>
      <c r="D146" s="598"/>
      <c r="E146" s="598"/>
      <c r="F146" s="598"/>
      <c r="G146" s="598"/>
      <c r="H146" s="598"/>
      <c r="I146" s="20">
        <f>SUM(I142:I145)</f>
        <v>1657.0640319279998</v>
      </c>
    </row>
    <row r="147" spans="1:9" ht="13" x14ac:dyDescent="0.25">
      <c r="A147" s="21" t="s">
        <v>32</v>
      </c>
      <c r="B147" s="588" t="s">
        <v>31</v>
      </c>
      <c r="C147" s="588"/>
      <c r="D147" s="588"/>
      <c r="E147" s="588"/>
      <c r="F147" s="588"/>
      <c r="G147" s="588"/>
      <c r="H147" s="588"/>
      <c r="I147" s="20">
        <f>I131</f>
        <v>212.94767337677087</v>
      </c>
    </row>
    <row r="148" spans="1:9" ht="13" x14ac:dyDescent="0.25">
      <c r="A148" s="598" t="s">
        <v>30</v>
      </c>
      <c r="B148" s="598"/>
      <c r="C148" s="598"/>
      <c r="D148" s="598"/>
      <c r="E148" s="598"/>
      <c r="F148" s="598"/>
      <c r="G148" s="598"/>
      <c r="H148" s="598"/>
      <c r="I148" s="20">
        <v>1870</v>
      </c>
    </row>
    <row r="149" spans="1:9" ht="14.5" x14ac:dyDescent="0.25">
      <c r="A149" s="594" t="s">
        <v>376</v>
      </c>
      <c r="B149" s="594"/>
      <c r="C149" s="594"/>
      <c r="D149" s="594"/>
      <c r="E149" s="594"/>
      <c r="F149" s="594"/>
      <c r="G149" s="594"/>
      <c r="H149" s="594"/>
      <c r="I149" s="594"/>
    </row>
    <row r="150" spans="1:9" ht="15.5" x14ac:dyDescent="0.25">
      <c r="A150" s="586" t="s">
        <v>28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69" x14ac:dyDescent="0.25">
      <c r="A151" s="595" t="s">
        <v>27</v>
      </c>
      <c r="B151" s="595"/>
      <c r="C151" s="580" t="s">
        <v>26</v>
      </c>
      <c r="D151" s="580"/>
      <c r="E151" s="19" t="s">
        <v>25</v>
      </c>
      <c r="F151" s="580" t="s">
        <v>24</v>
      </c>
      <c r="G151" s="580"/>
      <c r="H151" s="434" t="s">
        <v>23</v>
      </c>
      <c r="I151" s="434" t="s">
        <v>22</v>
      </c>
    </row>
    <row r="152" spans="1:9" x14ac:dyDescent="0.25">
      <c r="A152" s="621" t="s">
        <v>185</v>
      </c>
      <c r="B152" s="596"/>
      <c r="C152" s="619">
        <v>1870</v>
      </c>
      <c r="D152" s="597"/>
      <c r="E152" s="18">
        <v>1</v>
      </c>
      <c r="F152" s="619">
        <v>1870</v>
      </c>
      <c r="G152" s="597"/>
      <c r="H152" s="16">
        <v>1</v>
      </c>
      <c r="I152" s="437">
        <v>1870</v>
      </c>
    </row>
    <row r="153" spans="1:9" ht="13" x14ac:dyDescent="0.25">
      <c r="A153" s="603" t="s">
        <v>20</v>
      </c>
      <c r="B153" s="603"/>
      <c r="C153" s="603"/>
      <c r="D153" s="603"/>
      <c r="E153" s="603"/>
      <c r="F153" s="603"/>
      <c r="G153" s="603"/>
      <c r="H153" s="603"/>
      <c r="I153" s="437">
        <v>1870</v>
      </c>
    </row>
    <row r="154" spans="1:9" ht="15.5" x14ac:dyDescent="0.25">
      <c r="A154" s="586" t="s">
        <v>19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15.5" x14ac:dyDescent="0.25">
      <c r="A155" s="586" t="s">
        <v>18</v>
      </c>
      <c r="B155" s="586"/>
      <c r="C155" s="586"/>
      <c r="D155" s="586"/>
      <c r="E155" s="586"/>
      <c r="F155" s="586"/>
      <c r="G155" s="586"/>
      <c r="H155" s="586"/>
      <c r="I155" s="586"/>
    </row>
    <row r="156" spans="1:9" ht="13" x14ac:dyDescent="0.25">
      <c r="A156" s="580" t="s">
        <v>17</v>
      </c>
      <c r="B156" s="580"/>
      <c r="C156" s="580"/>
      <c r="D156" s="580"/>
      <c r="E156" s="580"/>
      <c r="F156" s="580"/>
      <c r="G156" s="580"/>
      <c r="H156" s="580"/>
      <c r="I156" s="434" t="s">
        <v>16</v>
      </c>
    </row>
    <row r="157" spans="1:9" x14ac:dyDescent="0.25">
      <c r="A157" s="438" t="s">
        <v>15</v>
      </c>
      <c r="B157" s="583" t="s">
        <v>14</v>
      </c>
      <c r="C157" s="583"/>
      <c r="D157" s="583"/>
      <c r="E157" s="583"/>
      <c r="F157" s="583"/>
      <c r="G157" s="583"/>
      <c r="H157" s="583"/>
      <c r="I157" s="16">
        <v>12</v>
      </c>
    </row>
    <row r="158" spans="1:9" x14ac:dyDescent="0.25">
      <c r="A158" s="438" t="s">
        <v>13</v>
      </c>
      <c r="B158" s="583" t="s">
        <v>9</v>
      </c>
      <c r="C158" s="583"/>
      <c r="D158" s="583"/>
      <c r="E158" s="583"/>
      <c r="F158" s="583"/>
      <c r="G158" s="583"/>
      <c r="H158" s="583"/>
      <c r="I158" s="437">
        <v>22440</v>
      </c>
    </row>
    <row r="159" spans="1:9" x14ac:dyDescent="0.25">
      <c r="A159" s="438" t="s">
        <v>12</v>
      </c>
      <c r="B159" s="583" t="s">
        <v>11</v>
      </c>
      <c r="C159" s="583"/>
      <c r="D159" s="583"/>
      <c r="E159" s="583"/>
      <c r="F159" s="583"/>
      <c r="G159" s="583"/>
      <c r="H159" s="583"/>
      <c r="I159" s="437"/>
    </row>
    <row r="160" spans="1:9" x14ac:dyDescent="0.25">
      <c r="A160" s="599"/>
      <c r="B160" s="599"/>
      <c r="C160" s="599"/>
      <c r="D160" s="599"/>
      <c r="E160" s="599"/>
      <c r="F160" s="599"/>
      <c r="G160" s="599"/>
      <c r="H160" s="599"/>
      <c r="I160" s="599"/>
    </row>
    <row r="161" spans="1:9" x14ac:dyDescent="0.25">
      <c r="A161" s="596" t="s">
        <v>10</v>
      </c>
      <c r="B161" s="596"/>
      <c r="C161" s="596"/>
      <c r="D161" s="596"/>
      <c r="E161" s="596"/>
      <c r="F161" s="596"/>
      <c r="G161" s="596"/>
      <c r="H161" s="596"/>
      <c r="I161" s="596"/>
    </row>
    <row r="162" spans="1:9" ht="13" x14ac:dyDescent="0.3">
      <c r="A162" s="13"/>
      <c r="B162" s="13"/>
      <c r="C162" s="13"/>
      <c r="D162" s="13"/>
      <c r="E162" s="13"/>
      <c r="F162" s="13"/>
      <c r="G162" s="13"/>
      <c r="H162" s="12"/>
      <c r="I162" s="12"/>
    </row>
    <row r="163" spans="1:9" ht="13" x14ac:dyDescent="0.3">
      <c r="A163" s="600"/>
      <c r="B163" s="600"/>
      <c r="C163" s="600"/>
      <c r="D163" s="600"/>
      <c r="E163" s="600"/>
      <c r="F163" s="600"/>
      <c r="G163" s="600"/>
      <c r="H163" s="600"/>
      <c r="I163" s="600"/>
    </row>
    <row r="164" spans="1:9" ht="18" x14ac:dyDescent="0.25">
      <c r="A164" s="601" t="s">
        <v>9</v>
      </c>
      <c r="B164" s="601"/>
      <c r="C164" s="601"/>
      <c r="D164" s="601"/>
      <c r="E164" s="601"/>
      <c r="F164" s="601"/>
      <c r="G164" s="602">
        <v>1870</v>
      </c>
      <c r="H164" s="602"/>
      <c r="I164" s="602"/>
    </row>
    <row r="165" spans="1:9" ht="18" x14ac:dyDescent="0.4">
      <c r="A165" s="607"/>
      <c r="B165" s="607"/>
      <c r="C165" s="607"/>
      <c r="D165" s="607"/>
      <c r="E165" s="607"/>
      <c r="F165" s="607"/>
      <c r="G165" s="607"/>
      <c r="H165" s="607"/>
      <c r="I165" s="607"/>
    </row>
    <row r="166" spans="1:9" ht="18" x14ac:dyDescent="0.25">
      <c r="A166" s="601" t="s">
        <v>8</v>
      </c>
      <c r="B166" s="601"/>
      <c r="C166" s="601"/>
      <c r="D166" s="601"/>
      <c r="E166" s="601"/>
      <c r="F166" s="601"/>
      <c r="G166" s="608">
        <v>12</v>
      </c>
      <c r="H166" s="608"/>
      <c r="I166" s="608"/>
    </row>
    <row r="167" spans="1:9" ht="18" x14ac:dyDescent="0.25">
      <c r="A167" s="609"/>
      <c r="B167" s="609"/>
      <c r="C167" s="609"/>
      <c r="D167" s="609"/>
      <c r="E167" s="609"/>
      <c r="F167" s="609"/>
      <c r="G167" s="609"/>
      <c r="H167" s="609"/>
      <c r="I167" s="609"/>
    </row>
    <row r="168" spans="1:9" ht="18" x14ac:dyDescent="0.25">
      <c r="A168" s="610" t="s">
        <v>7</v>
      </c>
      <c r="B168" s="610"/>
      <c r="C168" s="610"/>
      <c r="D168" s="610"/>
      <c r="E168" s="610"/>
      <c r="F168" s="610"/>
      <c r="G168" s="611">
        <v>22440</v>
      </c>
      <c r="H168" s="611"/>
      <c r="I168" s="611"/>
    </row>
  </sheetData>
  <mergeCells count="182">
    <mergeCell ref="A5:I5"/>
    <mergeCell ref="A7:I7"/>
    <mergeCell ref="B8:G8"/>
    <mergeCell ref="H8:I8"/>
    <mergeCell ref="B9:G9"/>
    <mergeCell ref="H9:I9"/>
    <mergeCell ref="A1:I1"/>
    <mergeCell ref="A2:I2"/>
    <mergeCell ref="A3:E3"/>
    <mergeCell ref="F3:I3"/>
    <mergeCell ref="A4:E4"/>
    <mergeCell ref="F4:I4"/>
    <mergeCell ref="A14:I14"/>
    <mergeCell ref="B15:G15"/>
    <mergeCell ref="H15:I15"/>
    <mergeCell ref="B16:G16"/>
    <mergeCell ref="H16:I16"/>
    <mergeCell ref="B17:G17"/>
    <mergeCell ref="H17:I17"/>
    <mergeCell ref="B10:G10"/>
    <mergeCell ref="H10:I10"/>
    <mergeCell ref="B11:G11"/>
    <mergeCell ref="H11:I11"/>
    <mergeCell ref="A12:I12"/>
    <mergeCell ref="A13:I13"/>
    <mergeCell ref="B23:G23"/>
    <mergeCell ref="B24:H24"/>
    <mergeCell ref="B25:G25"/>
    <mergeCell ref="B26:G26"/>
    <mergeCell ref="B27:H27"/>
    <mergeCell ref="B28:H28"/>
    <mergeCell ref="B18:G18"/>
    <mergeCell ref="H18:I18"/>
    <mergeCell ref="A19:I19"/>
    <mergeCell ref="A20:I20"/>
    <mergeCell ref="A21:I21"/>
    <mergeCell ref="A22:I22"/>
    <mergeCell ref="B35:H35"/>
    <mergeCell ref="B36:G36"/>
    <mergeCell ref="B37:G37"/>
    <mergeCell ref="B38:H38"/>
    <mergeCell ref="B39:G39"/>
    <mergeCell ref="B40:H40"/>
    <mergeCell ref="B29:H29"/>
    <mergeCell ref="B30:H30"/>
    <mergeCell ref="B31:H31"/>
    <mergeCell ref="A32:H32"/>
    <mergeCell ref="A33:I33"/>
    <mergeCell ref="B34:H34"/>
    <mergeCell ref="A47:I47"/>
    <mergeCell ref="A48:I48"/>
    <mergeCell ref="B49:H49"/>
    <mergeCell ref="B50:H50"/>
    <mergeCell ref="B51:H51"/>
    <mergeCell ref="B52:H52"/>
    <mergeCell ref="B41:H41"/>
    <mergeCell ref="B42:H42"/>
    <mergeCell ref="B43:H43"/>
    <mergeCell ref="B44:H44"/>
    <mergeCell ref="A45:I45"/>
    <mergeCell ref="A46:I46"/>
    <mergeCell ref="B60:G60"/>
    <mergeCell ref="B61:G61"/>
    <mergeCell ref="B62:G62"/>
    <mergeCell ref="B63:G63"/>
    <mergeCell ref="B64:G64"/>
    <mergeCell ref="B65:G65"/>
    <mergeCell ref="B53:H53"/>
    <mergeCell ref="A54:H54"/>
    <mergeCell ref="A55:I55"/>
    <mergeCell ref="A56:I56"/>
    <mergeCell ref="A58:I58"/>
    <mergeCell ref="B59:G59"/>
    <mergeCell ref="B73:H73"/>
    <mergeCell ref="B74:H74"/>
    <mergeCell ref="B75:H75"/>
    <mergeCell ref="A76:H76"/>
    <mergeCell ref="B77:H77"/>
    <mergeCell ref="A78:H78"/>
    <mergeCell ref="B66:G66"/>
    <mergeCell ref="B67:G67"/>
    <mergeCell ref="A68:G68"/>
    <mergeCell ref="A70:I70"/>
    <mergeCell ref="A71:I71"/>
    <mergeCell ref="A72:I72"/>
    <mergeCell ref="A85:I85"/>
    <mergeCell ref="B86:H86"/>
    <mergeCell ref="B87:H87"/>
    <mergeCell ref="B88:H88"/>
    <mergeCell ref="B89:H89"/>
    <mergeCell ref="B90:H90"/>
    <mergeCell ref="A79:I79"/>
    <mergeCell ref="A80:I80"/>
    <mergeCell ref="B81:H81"/>
    <mergeCell ref="B82:H82"/>
    <mergeCell ref="B83:H83"/>
    <mergeCell ref="A84:H84"/>
    <mergeCell ref="B97:H97"/>
    <mergeCell ref="B98:H98"/>
    <mergeCell ref="B99:H99"/>
    <mergeCell ref="B100:H100"/>
    <mergeCell ref="B101:H101"/>
    <mergeCell ref="B102:H102"/>
    <mergeCell ref="B91:H91"/>
    <mergeCell ref="B92:H92"/>
    <mergeCell ref="B93:H93"/>
    <mergeCell ref="B94:H94"/>
    <mergeCell ref="A95:H95"/>
    <mergeCell ref="A96:I96"/>
    <mergeCell ref="B109:H109"/>
    <mergeCell ref="B110:H110"/>
    <mergeCell ref="B111:H111"/>
    <mergeCell ref="B112:H112"/>
    <mergeCell ref="B113:H113"/>
    <mergeCell ref="B114:H114"/>
    <mergeCell ref="B103:H103"/>
    <mergeCell ref="A104:H104"/>
    <mergeCell ref="B105:H105"/>
    <mergeCell ref="A106:H106"/>
    <mergeCell ref="A107:I107"/>
    <mergeCell ref="B108:H108"/>
    <mergeCell ref="B121:G121"/>
    <mergeCell ref="A122:G122"/>
    <mergeCell ref="B123:G123"/>
    <mergeCell ref="B124:G124"/>
    <mergeCell ref="B125:G125"/>
    <mergeCell ref="B126:G126"/>
    <mergeCell ref="A115:H115"/>
    <mergeCell ref="A116:I116"/>
    <mergeCell ref="B117:G117"/>
    <mergeCell ref="A118:G118"/>
    <mergeCell ref="B119:G119"/>
    <mergeCell ref="A120:G120"/>
    <mergeCell ref="A133:G133"/>
    <mergeCell ref="A134:B136"/>
    <mergeCell ref="C134:I134"/>
    <mergeCell ref="C135:I135"/>
    <mergeCell ref="C136:I136"/>
    <mergeCell ref="A137:I137"/>
    <mergeCell ref="B127:G127"/>
    <mergeCell ref="B128:G128"/>
    <mergeCell ref="B129:G129"/>
    <mergeCell ref="B130:G130"/>
    <mergeCell ref="A131:H131"/>
    <mergeCell ref="A132:I132"/>
    <mergeCell ref="B144:H144"/>
    <mergeCell ref="B145:H145"/>
    <mergeCell ref="A146:H146"/>
    <mergeCell ref="B147:H147"/>
    <mergeCell ref="A148:H148"/>
    <mergeCell ref="A149:I149"/>
    <mergeCell ref="A138:I138"/>
    <mergeCell ref="A139:I139"/>
    <mergeCell ref="A140:I140"/>
    <mergeCell ref="A141:H141"/>
    <mergeCell ref="B142:H142"/>
    <mergeCell ref="B143:H143"/>
    <mergeCell ref="A153:H153"/>
    <mergeCell ref="A154:I154"/>
    <mergeCell ref="A155:I155"/>
    <mergeCell ref="A156:H156"/>
    <mergeCell ref="B157:H157"/>
    <mergeCell ref="B158:H158"/>
    <mergeCell ref="A150:I150"/>
    <mergeCell ref="A151:B151"/>
    <mergeCell ref="C151:D151"/>
    <mergeCell ref="F151:G151"/>
    <mergeCell ref="A152:B152"/>
    <mergeCell ref="C152:D152"/>
    <mergeCell ref="F152:G152"/>
    <mergeCell ref="A165:I165"/>
    <mergeCell ref="A166:F166"/>
    <mergeCell ref="G166:I166"/>
    <mergeCell ref="A167:I167"/>
    <mergeCell ref="A168:F168"/>
    <mergeCell ref="G168:I168"/>
    <mergeCell ref="B159:H159"/>
    <mergeCell ref="A160:I160"/>
    <mergeCell ref="A161:I161"/>
    <mergeCell ref="A163:I163"/>
    <mergeCell ref="A164:F164"/>
    <mergeCell ref="G164:I164"/>
  </mergeCells>
  <pageMargins left="0.511811024" right="0.511811024" top="0.78740157499999996" bottom="0.78740157499999996" header="0.31496062000000002" footer="0.3149606200000000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2:I174"/>
  <sheetViews>
    <sheetView workbookViewId="0">
      <selection sqref="A1:I174"/>
    </sheetView>
  </sheetViews>
  <sheetFormatPr defaultRowHeight="12.5" x14ac:dyDescent="0.25"/>
  <cols>
    <col min="9" max="9" width="25.17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27"/>
      <c r="B12" s="431"/>
      <c r="C12" s="431"/>
      <c r="D12" s="431"/>
      <c r="E12" s="431"/>
      <c r="F12" s="431"/>
      <c r="G12" s="431"/>
      <c r="H12" s="431"/>
      <c r="I12" s="431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34" t="s">
        <v>15</v>
      </c>
      <c r="B14" s="553" t="s">
        <v>171</v>
      </c>
      <c r="C14" s="553"/>
      <c r="D14" s="553"/>
      <c r="E14" s="553"/>
      <c r="F14" s="553"/>
      <c r="G14" s="553"/>
      <c r="H14" s="555">
        <v>41087</v>
      </c>
      <c r="I14" s="555"/>
    </row>
    <row r="15" spans="1:9" ht="13" x14ac:dyDescent="0.25">
      <c r="A15" s="434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393</v>
      </c>
      <c r="I15" s="556"/>
    </row>
    <row r="16" spans="1:9" ht="13" x14ac:dyDescent="0.25">
      <c r="A16" s="434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34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34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34">
        <v>2</v>
      </c>
      <c r="B22" s="553" t="s">
        <v>161</v>
      </c>
      <c r="C22" s="553"/>
      <c r="D22" s="553"/>
      <c r="E22" s="553"/>
      <c r="F22" s="553"/>
      <c r="G22" s="553"/>
      <c r="H22" s="565">
        <v>738.02</v>
      </c>
      <c r="I22" s="565"/>
    </row>
    <row r="23" spans="1:9" ht="14" x14ac:dyDescent="0.25">
      <c r="A23" s="434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34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34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670.92</v>
      </c>
    </row>
    <row r="31" spans="1:9" ht="13" x14ac:dyDescent="0.25">
      <c r="A31" s="434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34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34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34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34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34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34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670.92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35">
        <v>2</v>
      </c>
      <c r="B40" s="554" t="s">
        <v>142</v>
      </c>
      <c r="C40" s="554"/>
      <c r="D40" s="554"/>
      <c r="E40" s="554"/>
      <c r="F40" s="554"/>
      <c r="G40" s="554"/>
      <c r="H40" s="554"/>
      <c r="I40" s="428" t="s">
        <v>16</v>
      </c>
    </row>
    <row r="41" spans="1:9" ht="13" x14ac:dyDescent="0.25">
      <c r="A41" s="429" t="s">
        <v>15</v>
      </c>
      <c r="B41" s="573"/>
      <c r="C41" s="573"/>
      <c r="D41" s="573"/>
      <c r="E41" s="573"/>
      <c r="F41" s="573"/>
      <c r="G41" s="573"/>
      <c r="H41" s="573"/>
      <c r="I41" s="25">
        <v>73.89</v>
      </c>
    </row>
    <row r="42" spans="1:9" ht="13" x14ac:dyDescent="0.25">
      <c r="A42" s="429"/>
      <c r="B42" s="572" t="s">
        <v>140</v>
      </c>
      <c r="C42" s="572"/>
      <c r="D42" s="572"/>
      <c r="E42" s="572"/>
      <c r="F42" s="572"/>
      <c r="G42" s="572"/>
      <c r="H42" s="57">
        <v>2.35</v>
      </c>
      <c r="I42" s="28" t="s">
        <v>49</v>
      </c>
    </row>
    <row r="43" spans="1:9" ht="13" x14ac:dyDescent="0.25">
      <c r="A43" s="429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29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138.16</v>
      </c>
    </row>
    <row r="45" spans="1:9" ht="13" x14ac:dyDescent="0.25">
      <c r="A45" s="429"/>
      <c r="B45" s="572" t="s">
        <v>256</v>
      </c>
      <c r="C45" s="572"/>
      <c r="D45" s="572"/>
      <c r="E45" s="572"/>
      <c r="F45" s="572"/>
      <c r="G45" s="572"/>
      <c r="H45" s="57">
        <v>172.7</v>
      </c>
      <c r="I45" s="28" t="s">
        <v>49</v>
      </c>
    </row>
    <row r="46" spans="1:9" ht="13" x14ac:dyDescent="0.25">
      <c r="A46" s="429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29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29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29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30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217.05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35">
        <v>3</v>
      </c>
      <c r="B55" s="554" t="s">
        <v>130</v>
      </c>
      <c r="C55" s="554"/>
      <c r="D55" s="554"/>
      <c r="E55" s="554"/>
      <c r="F55" s="554"/>
      <c r="G55" s="554"/>
      <c r="H55" s="554"/>
      <c r="I55" s="435" t="s">
        <v>16</v>
      </c>
    </row>
    <row r="56" spans="1:9" ht="13" x14ac:dyDescent="0.25">
      <c r="A56" s="429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29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29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29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28" t="s">
        <v>62</v>
      </c>
      <c r="I65" s="428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134.184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10.063799999999999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6.7092000000000001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1.3418399999999999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16.773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53.6736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20.127599999999997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4.0255200000000002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246.89855999999997</v>
      </c>
    </row>
    <row r="75" spans="1:9" ht="13" x14ac:dyDescent="0.25">
      <c r="A75" s="432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35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35" t="s">
        <v>16</v>
      </c>
    </row>
    <row r="80" spans="1:9" ht="13" x14ac:dyDescent="0.25">
      <c r="A80" s="429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55.887635999999993</v>
      </c>
    </row>
    <row r="81" spans="1:9" ht="13" x14ac:dyDescent="0.25">
      <c r="A81" s="429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18.651575999999999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74.539211999999992</v>
      </c>
    </row>
    <row r="83" spans="1:9" ht="13" x14ac:dyDescent="0.25">
      <c r="A83" s="429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33">
        <f>ROUND(H74*I82,2)</f>
        <v>27.43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101.969212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35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35" t="s">
        <v>16</v>
      </c>
    </row>
    <row r="88" spans="1:9" ht="13" x14ac:dyDescent="0.25">
      <c r="A88" s="429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0.46964400000000006</v>
      </c>
    </row>
    <row r="89" spans="1:9" ht="13" x14ac:dyDescent="0.25">
      <c r="A89" s="429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0.6396440000000001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35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35" t="s">
        <v>16</v>
      </c>
    </row>
    <row r="93" spans="1:9" ht="13" x14ac:dyDescent="0.25">
      <c r="A93" s="429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2.8178639999999997</v>
      </c>
    </row>
    <row r="94" spans="1:9" ht="13" x14ac:dyDescent="0.25">
      <c r="A94" s="429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0.20127599999999998</v>
      </c>
    </row>
    <row r="95" spans="1:9" ht="13" x14ac:dyDescent="0.25">
      <c r="A95" s="429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1.07</v>
      </c>
    </row>
    <row r="96" spans="1:9" ht="13" x14ac:dyDescent="0.25">
      <c r="A96" s="429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0.27</v>
      </c>
    </row>
    <row r="97" spans="1:9" ht="13" x14ac:dyDescent="0.25">
      <c r="A97" s="429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13.015848</v>
      </c>
    </row>
    <row r="98" spans="1:9" ht="13" x14ac:dyDescent="0.25">
      <c r="A98" s="429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4.7898320639999996</v>
      </c>
    </row>
    <row r="99" spans="1:9" ht="13" x14ac:dyDescent="0.25">
      <c r="A99" s="429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21.47</v>
      </c>
    </row>
    <row r="100" spans="1:9" ht="13" x14ac:dyDescent="0.25">
      <c r="A100" s="429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5.37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49.004820063999993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40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55.887635999999993</v>
      </c>
    </row>
    <row r="105" spans="1:9" ht="13" x14ac:dyDescent="0.3">
      <c r="A105" s="440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6.7092000000000001</v>
      </c>
    </row>
    <row r="106" spans="1:9" ht="13" x14ac:dyDescent="0.3">
      <c r="A106" s="440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0.134184</v>
      </c>
    </row>
    <row r="107" spans="1:9" ht="13" x14ac:dyDescent="0.3">
      <c r="A107" s="440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0.33545999999999998</v>
      </c>
    </row>
    <row r="108" spans="1:9" ht="13" x14ac:dyDescent="0.3">
      <c r="A108" s="440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1.8785760000000002</v>
      </c>
    </row>
    <row r="109" spans="1:9" ht="13" x14ac:dyDescent="0.3">
      <c r="A109" s="440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64.945055999999994</v>
      </c>
    </row>
    <row r="111" spans="1:9" ht="13" x14ac:dyDescent="0.3">
      <c r="A111" s="439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23.9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88.845056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35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35" t="s">
        <v>16</v>
      </c>
    </row>
    <row r="115" spans="1:9" ht="13" x14ac:dyDescent="0.25">
      <c r="A115" s="429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246.89855999999997</v>
      </c>
    </row>
    <row r="116" spans="1:9" ht="13" x14ac:dyDescent="0.25">
      <c r="A116" s="429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101.969212</v>
      </c>
    </row>
    <row r="117" spans="1:9" ht="13" x14ac:dyDescent="0.25">
      <c r="A117" s="429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0.6396440000000001</v>
      </c>
    </row>
    <row r="118" spans="1:9" ht="13" x14ac:dyDescent="0.25">
      <c r="A118" s="429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49.004820063999993</v>
      </c>
    </row>
    <row r="119" spans="1:9" ht="13" x14ac:dyDescent="0.25">
      <c r="A119" s="429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88.845056</v>
      </c>
    </row>
    <row r="120" spans="1:9" ht="13" x14ac:dyDescent="0.25">
      <c r="A120" s="429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487.35729206399992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35">
        <v>5</v>
      </c>
      <c r="B123" s="581" t="s">
        <v>63</v>
      </c>
      <c r="C123" s="581"/>
      <c r="D123" s="581"/>
      <c r="E123" s="581"/>
      <c r="F123" s="581"/>
      <c r="G123" s="581"/>
      <c r="H123" s="435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1395.3272920639999</v>
      </c>
    </row>
    <row r="125" spans="1:9" ht="13" x14ac:dyDescent="0.25">
      <c r="A125" s="429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0.05</v>
      </c>
      <c r="I125" s="25">
        <f>I124*H125</f>
        <v>69.766364603200003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1465.0936566671999</v>
      </c>
    </row>
    <row r="127" spans="1:9" ht="13" x14ac:dyDescent="0.25">
      <c r="A127" s="429" t="s">
        <v>13</v>
      </c>
      <c r="B127" s="574" t="s">
        <v>58</v>
      </c>
      <c r="C127" s="622"/>
      <c r="D127" s="622"/>
      <c r="E127" s="622"/>
      <c r="F127" s="622"/>
      <c r="G127" s="623"/>
      <c r="H127" s="441">
        <v>1.32E-2</v>
      </c>
      <c r="I127" s="25">
        <f>I126*H127</f>
        <v>19.339236268007038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1484.4328929352068</v>
      </c>
    </row>
    <row r="129" spans="1:9" ht="13" x14ac:dyDescent="0.25">
      <c r="A129" s="429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29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29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48.75</v>
      </c>
    </row>
    <row r="132" spans="1:9" ht="13" x14ac:dyDescent="0.25">
      <c r="A132" s="429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10.5625</v>
      </c>
    </row>
    <row r="133" spans="1:9" ht="13" x14ac:dyDescent="0.25">
      <c r="A133" s="429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29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29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29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81.25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229.66810087120703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140.5625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34" t="s">
        <v>16</v>
      </c>
    </row>
    <row r="148" spans="1:9" ht="13" x14ac:dyDescent="0.25">
      <c r="A148" s="436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670.92</v>
      </c>
    </row>
    <row r="149" spans="1:9" ht="13" x14ac:dyDescent="0.25">
      <c r="A149" s="436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217.05</v>
      </c>
    </row>
    <row r="150" spans="1:9" ht="13" x14ac:dyDescent="0.25">
      <c r="A150" s="436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36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487.35729206399992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1395.3272920639999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229.66810087120703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1625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34" t="s">
        <v>23</v>
      </c>
      <c r="I157" s="434" t="s">
        <v>22</v>
      </c>
    </row>
    <row r="158" spans="1:9" x14ac:dyDescent="0.25">
      <c r="A158" s="621" t="s">
        <v>185</v>
      </c>
      <c r="B158" s="596"/>
      <c r="C158" s="619">
        <v>1625</v>
      </c>
      <c r="D158" s="597"/>
      <c r="E158" s="18">
        <v>1</v>
      </c>
      <c r="F158" s="619">
        <v>1625</v>
      </c>
      <c r="G158" s="597"/>
      <c r="H158" s="16">
        <v>1</v>
      </c>
      <c r="I158" s="437">
        <v>1625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37">
        <v>1625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34" t="s">
        <v>16</v>
      </c>
    </row>
    <row r="163" spans="1:9" x14ac:dyDescent="0.25">
      <c r="A163" s="43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43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37">
        <v>19500</v>
      </c>
    </row>
    <row r="165" spans="1:9" x14ac:dyDescent="0.25">
      <c r="A165" s="43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37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1625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19500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4" right="0.511811024" top="0.78740157499999996" bottom="0.78740157499999996" header="0.31496062000000002" footer="0.3149606200000000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2:I174"/>
  <sheetViews>
    <sheetView workbookViewId="0">
      <selection sqref="A1:I174"/>
    </sheetView>
  </sheetViews>
  <sheetFormatPr defaultRowHeight="12.5" x14ac:dyDescent="0.25"/>
  <cols>
    <col min="8" max="8" width="11" bestFit="1" customWidth="1"/>
    <col min="9" max="9" width="20.72656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27"/>
      <c r="B12" s="431"/>
      <c r="C12" s="431"/>
      <c r="D12" s="431"/>
      <c r="E12" s="431"/>
      <c r="F12" s="431"/>
      <c r="G12" s="431"/>
      <c r="H12" s="431"/>
      <c r="I12" s="431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34" t="s">
        <v>15</v>
      </c>
      <c r="B14" s="553" t="s">
        <v>171</v>
      </c>
      <c r="C14" s="553"/>
      <c r="D14" s="553"/>
      <c r="E14" s="553"/>
      <c r="F14" s="553"/>
      <c r="G14" s="553"/>
      <c r="H14" s="555">
        <v>41087</v>
      </c>
      <c r="I14" s="555"/>
    </row>
    <row r="15" spans="1:9" ht="13" x14ac:dyDescent="0.25">
      <c r="A15" s="434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394</v>
      </c>
      <c r="I15" s="556"/>
    </row>
    <row r="16" spans="1:9" ht="13" x14ac:dyDescent="0.25">
      <c r="A16" s="434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34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34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34">
        <v>2</v>
      </c>
      <c r="B22" s="553" t="s">
        <v>161</v>
      </c>
      <c r="C22" s="553"/>
      <c r="D22" s="553"/>
      <c r="E22" s="553"/>
      <c r="F22" s="553"/>
      <c r="G22" s="553"/>
      <c r="H22" s="565">
        <v>738.02</v>
      </c>
      <c r="I22" s="565"/>
    </row>
    <row r="23" spans="1:9" ht="14" x14ac:dyDescent="0.25">
      <c r="A23" s="434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34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34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670.92</v>
      </c>
    </row>
    <row r="31" spans="1:9" ht="13" x14ac:dyDescent="0.25">
      <c r="A31" s="434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34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34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34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34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34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34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670.92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35">
        <v>2</v>
      </c>
      <c r="B40" s="554" t="s">
        <v>142</v>
      </c>
      <c r="C40" s="554"/>
      <c r="D40" s="554"/>
      <c r="E40" s="554"/>
      <c r="F40" s="554"/>
      <c r="G40" s="554"/>
      <c r="H40" s="554"/>
      <c r="I40" s="428" t="s">
        <v>16</v>
      </c>
    </row>
    <row r="41" spans="1:9" ht="13" x14ac:dyDescent="0.25">
      <c r="A41" s="429" t="s">
        <v>15</v>
      </c>
      <c r="B41" s="573"/>
      <c r="C41" s="573"/>
      <c r="D41" s="573"/>
      <c r="E41" s="573"/>
      <c r="F41" s="573"/>
      <c r="G41" s="573"/>
      <c r="H41" s="573"/>
      <c r="I41" s="25">
        <v>62.89</v>
      </c>
    </row>
    <row r="42" spans="1:9" ht="13" x14ac:dyDescent="0.25">
      <c r="A42" s="429"/>
      <c r="B42" s="572" t="s">
        <v>140</v>
      </c>
      <c r="C42" s="572"/>
      <c r="D42" s="572"/>
      <c r="E42" s="572"/>
      <c r="F42" s="572"/>
      <c r="G42" s="572"/>
      <c r="H42" s="57">
        <v>2.1</v>
      </c>
      <c r="I42" s="28" t="s">
        <v>49</v>
      </c>
    </row>
    <row r="43" spans="1:9" ht="13" x14ac:dyDescent="0.25">
      <c r="A43" s="429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29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138.16</v>
      </c>
    </row>
    <row r="45" spans="1:9" ht="13" x14ac:dyDescent="0.25">
      <c r="A45" s="429"/>
      <c r="B45" s="572" t="s">
        <v>256</v>
      </c>
      <c r="C45" s="572"/>
      <c r="D45" s="572"/>
      <c r="E45" s="572"/>
      <c r="F45" s="572"/>
      <c r="G45" s="572"/>
      <c r="H45" s="57">
        <v>172.7</v>
      </c>
      <c r="I45" s="28" t="s">
        <v>49</v>
      </c>
    </row>
    <row r="46" spans="1:9" ht="13" x14ac:dyDescent="0.25">
      <c r="A46" s="429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29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29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29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30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206.05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35">
        <v>3</v>
      </c>
      <c r="B55" s="554" t="s">
        <v>130</v>
      </c>
      <c r="C55" s="554"/>
      <c r="D55" s="554"/>
      <c r="E55" s="554"/>
      <c r="F55" s="554"/>
      <c r="G55" s="554"/>
      <c r="H55" s="554"/>
      <c r="I55" s="435" t="s">
        <v>16</v>
      </c>
    </row>
    <row r="56" spans="1:9" ht="13" x14ac:dyDescent="0.25">
      <c r="A56" s="429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29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29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29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28" t="s">
        <v>62</v>
      </c>
      <c r="I65" s="428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134.184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10.063799999999999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6.7092000000000001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1.3418399999999999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16.773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53.6736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20.127599999999997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4.0255200000000002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246.89855999999997</v>
      </c>
    </row>
    <row r="75" spans="1:9" ht="13" x14ac:dyDescent="0.25">
      <c r="A75" s="432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35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35" t="s">
        <v>16</v>
      </c>
    </row>
    <row r="80" spans="1:9" ht="13" x14ac:dyDescent="0.25">
      <c r="A80" s="429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55.887635999999993</v>
      </c>
    </row>
    <row r="81" spans="1:9" ht="13" x14ac:dyDescent="0.25">
      <c r="A81" s="429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18.651575999999999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74.539211999999992</v>
      </c>
    </row>
    <row r="83" spans="1:9" ht="13" x14ac:dyDescent="0.25">
      <c r="A83" s="429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33">
        <f>ROUND(H74*I82,2)</f>
        <v>27.43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101.969212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35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35" t="s">
        <v>16</v>
      </c>
    </row>
    <row r="88" spans="1:9" ht="13" x14ac:dyDescent="0.25">
      <c r="A88" s="429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0.46964400000000006</v>
      </c>
    </row>
    <row r="89" spans="1:9" ht="13" x14ac:dyDescent="0.25">
      <c r="A89" s="429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0.6396440000000001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35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35" t="s">
        <v>16</v>
      </c>
    </row>
    <row r="93" spans="1:9" ht="13" x14ac:dyDescent="0.25">
      <c r="A93" s="429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2.8178639999999997</v>
      </c>
    </row>
    <row r="94" spans="1:9" ht="13" x14ac:dyDescent="0.25">
      <c r="A94" s="429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0.20127599999999998</v>
      </c>
    </row>
    <row r="95" spans="1:9" ht="13" x14ac:dyDescent="0.25">
      <c r="A95" s="429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1.07</v>
      </c>
    </row>
    <row r="96" spans="1:9" ht="13" x14ac:dyDescent="0.25">
      <c r="A96" s="429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0.27</v>
      </c>
    </row>
    <row r="97" spans="1:9" ht="13" x14ac:dyDescent="0.25">
      <c r="A97" s="429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13.015848</v>
      </c>
    </row>
    <row r="98" spans="1:9" ht="13" x14ac:dyDescent="0.25">
      <c r="A98" s="429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4.7898320639999996</v>
      </c>
    </row>
    <row r="99" spans="1:9" ht="13" x14ac:dyDescent="0.25">
      <c r="A99" s="429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21.47</v>
      </c>
    </row>
    <row r="100" spans="1:9" ht="13" x14ac:dyDescent="0.25">
      <c r="A100" s="429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5.37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49.004820063999993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40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55.887635999999993</v>
      </c>
    </row>
    <row r="105" spans="1:9" ht="13" x14ac:dyDescent="0.3">
      <c r="A105" s="440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6.7092000000000001</v>
      </c>
    </row>
    <row r="106" spans="1:9" ht="13" x14ac:dyDescent="0.3">
      <c r="A106" s="440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0.134184</v>
      </c>
    </row>
    <row r="107" spans="1:9" ht="13" x14ac:dyDescent="0.3">
      <c r="A107" s="440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0.33545999999999998</v>
      </c>
    </row>
    <row r="108" spans="1:9" ht="13" x14ac:dyDescent="0.3">
      <c r="A108" s="440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1.8785760000000002</v>
      </c>
    </row>
    <row r="109" spans="1:9" ht="13" x14ac:dyDescent="0.3">
      <c r="A109" s="440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64.945055999999994</v>
      </c>
    </row>
    <row r="111" spans="1:9" ht="13" x14ac:dyDescent="0.3">
      <c r="A111" s="439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23.9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88.845056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35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35" t="s">
        <v>16</v>
      </c>
    </row>
    <row r="115" spans="1:9" ht="13" x14ac:dyDescent="0.25">
      <c r="A115" s="429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246.89855999999997</v>
      </c>
    </row>
    <row r="116" spans="1:9" ht="13" x14ac:dyDescent="0.25">
      <c r="A116" s="429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101.969212</v>
      </c>
    </row>
    <row r="117" spans="1:9" ht="13" x14ac:dyDescent="0.25">
      <c r="A117" s="429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0.6396440000000001</v>
      </c>
    </row>
    <row r="118" spans="1:9" ht="13" x14ac:dyDescent="0.25">
      <c r="A118" s="429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49.004820063999993</v>
      </c>
    </row>
    <row r="119" spans="1:9" ht="13" x14ac:dyDescent="0.25">
      <c r="A119" s="429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88.845056</v>
      </c>
    </row>
    <row r="120" spans="1:9" ht="13" x14ac:dyDescent="0.25">
      <c r="A120" s="429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487.35729206399992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35">
        <v>5</v>
      </c>
      <c r="B123" s="581" t="s">
        <v>63</v>
      </c>
      <c r="C123" s="581"/>
      <c r="D123" s="581"/>
      <c r="E123" s="581"/>
      <c r="F123" s="581"/>
      <c r="G123" s="581"/>
      <c r="H123" s="435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1384.3272920639999</v>
      </c>
    </row>
    <row r="125" spans="1:9" ht="13" x14ac:dyDescent="0.25">
      <c r="A125" s="429" t="s">
        <v>15</v>
      </c>
      <c r="B125" s="574" t="s">
        <v>60</v>
      </c>
      <c r="C125" s="622"/>
      <c r="D125" s="622"/>
      <c r="E125" s="622"/>
      <c r="F125" s="622"/>
      <c r="G125" s="623"/>
      <c r="H125" s="32">
        <v>7.0000000000000007E-2</v>
      </c>
      <c r="I125" s="25">
        <f>I124*H125</f>
        <v>96.90291044448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1481.23020250848</v>
      </c>
    </row>
    <row r="127" spans="1:9" ht="13" x14ac:dyDescent="0.25">
      <c r="A127" s="429" t="s">
        <v>13</v>
      </c>
      <c r="B127" s="574" t="s">
        <v>58</v>
      </c>
      <c r="C127" s="622"/>
      <c r="D127" s="622"/>
      <c r="E127" s="622"/>
      <c r="F127" s="622"/>
      <c r="G127" s="623"/>
      <c r="H127" s="441">
        <v>2.3571999999999999E-2</v>
      </c>
      <c r="I127" s="25">
        <f>I126*H127</f>
        <v>34.915558333529887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1516.1457608420098</v>
      </c>
    </row>
    <row r="129" spans="1:9" ht="13" x14ac:dyDescent="0.25">
      <c r="A129" s="429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29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29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48.724800000000002</v>
      </c>
    </row>
    <row r="132" spans="1:9" ht="13" x14ac:dyDescent="0.25">
      <c r="A132" s="429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10.557040000000001</v>
      </c>
    </row>
    <row r="133" spans="1:9" ht="13" x14ac:dyDescent="0.25">
      <c r="A133" s="429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29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29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29"/>
      <c r="B136" s="625" t="s">
        <v>228</v>
      </c>
      <c r="C136" s="583"/>
      <c r="D136" s="583"/>
      <c r="E136" s="583"/>
      <c r="F136" s="583"/>
      <c r="G136" s="583"/>
      <c r="H136" s="26">
        <v>0.03</v>
      </c>
      <c r="I136" s="25">
        <f>I154*H136</f>
        <v>48.724800000000002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239.82510877800991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6.6500000000000004E-2</v>
      </c>
      <c r="I139" s="23">
        <f>SUM(I131:I136)</f>
        <v>108.00664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34" t="s">
        <v>16</v>
      </c>
    </row>
    <row r="148" spans="1:9" ht="13" x14ac:dyDescent="0.25">
      <c r="A148" s="436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670.92</v>
      </c>
    </row>
    <row r="149" spans="1:9" ht="13" x14ac:dyDescent="0.25">
      <c r="A149" s="436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206.05</v>
      </c>
    </row>
    <row r="150" spans="1:9" ht="13" x14ac:dyDescent="0.25">
      <c r="A150" s="436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36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487.35729206399992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1384.3272920639999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239.82510877800991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1624.16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34" t="s">
        <v>23</v>
      </c>
      <c r="I157" s="434" t="s">
        <v>22</v>
      </c>
    </row>
    <row r="158" spans="1:9" x14ac:dyDescent="0.25">
      <c r="A158" s="621" t="s">
        <v>185</v>
      </c>
      <c r="B158" s="596"/>
      <c r="C158" s="619">
        <v>1624.16</v>
      </c>
      <c r="D158" s="597"/>
      <c r="E158" s="18">
        <v>1</v>
      </c>
      <c r="F158" s="619">
        <v>1624.16</v>
      </c>
      <c r="G158" s="597"/>
      <c r="H158" s="16">
        <v>1</v>
      </c>
      <c r="I158" s="437">
        <v>1624.16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37">
        <v>1624.16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34" t="s">
        <v>16</v>
      </c>
    </row>
    <row r="163" spans="1:9" x14ac:dyDescent="0.25">
      <c r="A163" s="43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43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37">
        <v>19490</v>
      </c>
    </row>
    <row r="165" spans="1:9" x14ac:dyDescent="0.25">
      <c r="A165" s="43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37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1624.16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19489.919999999998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4" right="0.511811024" top="0.78740157499999996" bottom="0.78740157499999996" header="0.31496062000000002" footer="0.3149606200000000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2:I174"/>
  <sheetViews>
    <sheetView workbookViewId="0">
      <selection activeCell="A28" sqref="A28:I28"/>
    </sheetView>
  </sheetViews>
  <sheetFormatPr defaultRowHeight="12.5" x14ac:dyDescent="0.25"/>
  <cols>
    <col min="9" max="9" width="23.269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27"/>
      <c r="B12" s="431"/>
      <c r="C12" s="431"/>
      <c r="D12" s="431"/>
      <c r="E12" s="431"/>
      <c r="F12" s="431"/>
      <c r="G12" s="431"/>
      <c r="H12" s="431"/>
      <c r="I12" s="431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34" t="s">
        <v>15</v>
      </c>
      <c r="B14" s="553" t="s">
        <v>171</v>
      </c>
      <c r="C14" s="553"/>
      <c r="D14" s="553"/>
      <c r="E14" s="553"/>
      <c r="F14" s="553"/>
      <c r="G14" s="553"/>
      <c r="H14" s="555">
        <v>41087</v>
      </c>
      <c r="I14" s="555"/>
    </row>
    <row r="15" spans="1:9" ht="13" x14ac:dyDescent="0.25">
      <c r="A15" s="434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395</v>
      </c>
      <c r="I15" s="556"/>
    </row>
    <row r="16" spans="1:9" ht="13" x14ac:dyDescent="0.25">
      <c r="A16" s="434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34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34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34">
        <v>2</v>
      </c>
      <c r="B22" s="553" t="s">
        <v>161</v>
      </c>
      <c r="C22" s="553"/>
      <c r="D22" s="553"/>
      <c r="E22" s="553"/>
      <c r="F22" s="553"/>
      <c r="G22" s="553"/>
      <c r="H22" s="565">
        <v>738.02</v>
      </c>
      <c r="I22" s="565"/>
    </row>
    <row r="23" spans="1:9" ht="14" x14ac:dyDescent="0.25">
      <c r="A23" s="434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34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34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670.92</v>
      </c>
    </row>
    <row r="31" spans="1:9" ht="13" x14ac:dyDescent="0.25">
      <c r="A31" s="434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34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34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34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34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34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34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670.92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35">
        <v>2</v>
      </c>
      <c r="B40" s="554" t="s">
        <v>142</v>
      </c>
      <c r="C40" s="554"/>
      <c r="D40" s="554"/>
      <c r="E40" s="554"/>
      <c r="F40" s="554"/>
      <c r="G40" s="554"/>
      <c r="H40" s="554"/>
      <c r="I40" s="428" t="s">
        <v>16</v>
      </c>
    </row>
    <row r="41" spans="1:9" ht="13" x14ac:dyDescent="0.25">
      <c r="A41" s="429" t="s">
        <v>15</v>
      </c>
      <c r="B41" s="573"/>
      <c r="C41" s="573"/>
      <c r="D41" s="573"/>
      <c r="E41" s="573"/>
      <c r="F41" s="573"/>
      <c r="G41" s="573"/>
      <c r="H41" s="573"/>
      <c r="I41" s="25">
        <v>58.49</v>
      </c>
    </row>
    <row r="42" spans="1:9" ht="13" x14ac:dyDescent="0.25">
      <c r="A42" s="429"/>
      <c r="B42" s="572" t="s">
        <v>140</v>
      </c>
      <c r="C42" s="572"/>
      <c r="D42" s="572"/>
      <c r="E42" s="572"/>
      <c r="F42" s="572"/>
      <c r="G42" s="572"/>
      <c r="H42" s="57">
        <v>2</v>
      </c>
      <c r="I42" s="28" t="s">
        <v>49</v>
      </c>
    </row>
    <row r="43" spans="1:9" ht="13" x14ac:dyDescent="0.25">
      <c r="A43" s="429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29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138.16</v>
      </c>
    </row>
    <row r="45" spans="1:9" ht="13" x14ac:dyDescent="0.25">
      <c r="A45" s="429"/>
      <c r="B45" s="572" t="s">
        <v>256</v>
      </c>
      <c r="C45" s="572"/>
      <c r="D45" s="572"/>
      <c r="E45" s="572"/>
      <c r="F45" s="572"/>
      <c r="G45" s="572"/>
      <c r="H45" s="57">
        <v>172.7</v>
      </c>
      <c r="I45" s="28" t="s">
        <v>49</v>
      </c>
    </row>
    <row r="46" spans="1:9" ht="13" x14ac:dyDescent="0.25">
      <c r="A46" s="429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29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29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29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30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201.65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35">
        <v>3</v>
      </c>
      <c r="B55" s="554" t="s">
        <v>130</v>
      </c>
      <c r="C55" s="554"/>
      <c r="D55" s="554"/>
      <c r="E55" s="554"/>
      <c r="F55" s="554"/>
      <c r="G55" s="554"/>
      <c r="H55" s="554"/>
      <c r="I55" s="435" t="s">
        <v>16</v>
      </c>
    </row>
    <row r="56" spans="1:9" ht="13" x14ac:dyDescent="0.25">
      <c r="A56" s="429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29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29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29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28" t="s">
        <v>62</v>
      </c>
      <c r="I65" s="428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134.184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10.063799999999999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6.7092000000000001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1.3418399999999999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16.773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53.6736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20.127599999999997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4.0255200000000002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246.89855999999997</v>
      </c>
    </row>
    <row r="75" spans="1:9" ht="13" x14ac:dyDescent="0.25">
      <c r="A75" s="432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35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35" t="s">
        <v>16</v>
      </c>
    </row>
    <row r="80" spans="1:9" ht="13" x14ac:dyDescent="0.25">
      <c r="A80" s="429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55.887635999999993</v>
      </c>
    </row>
    <row r="81" spans="1:9" ht="13" x14ac:dyDescent="0.25">
      <c r="A81" s="429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18.651575999999999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74.539211999999992</v>
      </c>
    </row>
    <row r="83" spans="1:9" ht="13" x14ac:dyDescent="0.25">
      <c r="A83" s="429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33">
        <f>ROUND(H74*I82,2)</f>
        <v>27.43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101.969212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35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35" t="s">
        <v>16</v>
      </c>
    </row>
    <row r="88" spans="1:9" ht="13" x14ac:dyDescent="0.25">
      <c r="A88" s="429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0.46964400000000006</v>
      </c>
    </row>
    <row r="89" spans="1:9" ht="13" x14ac:dyDescent="0.25">
      <c r="A89" s="429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0.6396440000000001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35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35" t="s">
        <v>16</v>
      </c>
    </row>
    <row r="93" spans="1:9" ht="13" x14ac:dyDescent="0.25">
      <c r="A93" s="429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2.8178639999999997</v>
      </c>
    </row>
    <row r="94" spans="1:9" ht="13" x14ac:dyDescent="0.25">
      <c r="A94" s="429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0.20127599999999998</v>
      </c>
    </row>
    <row r="95" spans="1:9" ht="13" x14ac:dyDescent="0.25">
      <c r="A95" s="429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1.07</v>
      </c>
    </row>
    <row r="96" spans="1:9" ht="13" x14ac:dyDescent="0.25">
      <c r="A96" s="429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0.27</v>
      </c>
    </row>
    <row r="97" spans="1:9" ht="13" x14ac:dyDescent="0.25">
      <c r="A97" s="429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13.015848</v>
      </c>
    </row>
    <row r="98" spans="1:9" ht="13" x14ac:dyDescent="0.25">
      <c r="A98" s="429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4.7898320639999996</v>
      </c>
    </row>
    <row r="99" spans="1:9" ht="13" x14ac:dyDescent="0.25">
      <c r="A99" s="429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21.47</v>
      </c>
    </row>
    <row r="100" spans="1:9" ht="13" x14ac:dyDescent="0.25">
      <c r="A100" s="429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5.37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49.004820063999993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40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55.887635999999993</v>
      </c>
    </row>
    <row r="105" spans="1:9" ht="13" x14ac:dyDescent="0.3">
      <c r="A105" s="440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6.7092000000000001</v>
      </c>
    </row>
    <row r="106" spans="1:9" ht="13" x14ac:dyDescent="0.3">
      <c r="A106" s="440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0.134184</v>
      </c>
    </row>
    <row r="107" spans="1:9" ht="13" x14ac:dyDescent="0.3">
      <c r="A107" s="440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0.33545999999999998</v>
      </c>
    </row>
    <row r="108" spans="1:9" ht="13" x14ac:dyDescent="0.3">
      <c r="A108" s="440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1.8785760000000002</v>
      </c>
    </row>
    <row r="109" spans="1:9" ht="13" x14ac:dyDescent="0.3">
      <c r="A109" s="440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64.945055999999994</v>
      </c>
    </row>
    <row r="111" spans="1:9" ht="13" x14ac:dyDescent="0.3">
      <c r="A111" s="439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23.9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88.845056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35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35" t="s">
        <v>16</v>
      </c>
    </row>
    <row r="115" spans="1:9" ht="13" x14ac:dyDescent="0.25">
      <c r="A115" s="429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246.89855999999997</v>
      </c>
    </row>
    <row r="116" spans="1:9" ht="13" x14ac:dyDescent="0.25">
      <c r="A116" s="429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101.969212</v>
      </c>
    </row>
    <row r="117" spans="1:9" ht="13" x14ac:dyDescent="0.25">
      <c r="A117" s="429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0.6396440000000001</v>
      </c>
    </row>
    <row r="118" spans="1:9" ht="13" x14ac:dyDescent="0.25">
      <c r="A118" s="429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49.004820063999993</v>
      </c>
    </row>
    <row r="119" spans="1:9" ht="13" x14ac:dyDescent="0.25">
      <c r="A119" s="429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88.845056</v>
      </c>
    </row>
    <row r="120" spans="1:9" ht="13" x14ac:dyDescent="0.25">
      <c r="A120" s="429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487.35729206399992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35">
        <v>5</v>
      </c>
      <c r="B123" s="581" t="s">
        <v>63</v>
      </c>
      <c r="C123" s="581"/>
      <c r="D123" s="581"/>
      <c r="E123" s="581"/>
      <c r="F123" s="581"/>
      <c r="G123" s="581"/>
      <c r="H123" s="435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1379.9272920639999</v>
      </c>
    </row>
    <row r="125" spans="1:9" ht="13" x14ac:dyDescent="0.25">
      <c r="A125" s="429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0.08</v>
      </c>
      <c r="I125" s="25">
        <f>I124*H125</f>
        <v>110.39418336511999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1490.3214754291198</v>
      </c>
    </row>
    <row r="127" spans="1:9" ht="13" x14ac:dyDescent="0.25">
      <c r="A127" s="429" t="s">
        <v>13</v>
      </c>
      <c r="B127" s="574" t="s">
        <v>58</v>
      </c>
      <c r="C127" s="622"/>
      <c r="D127" s="622"/>
      <c r="E127" s="622"/>
      <c r="F127" s="622"/>
      <c r="G127" s="623"/>
      <c r="H127" s="328">
        <v>1.7860000000000001E-2</v>
      </c>
      <c r="I127" s="25">
        <f>I126*H127</f>
        <v>26.617141551164082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1516.9386169802838</v>
      </c>
    </row>
    <row r="129" spans="1:9" ht="13" x14ac:dyDescent="0.25">
      <c r="A129" s="429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29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29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48.75</v>
      </c>
    </row>
    <row r="132" spans="1:9" ht="13" x14ac:dyDescent="0.25">
      <c r="A132" s="429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10.5625</v>
      </c>
    </row>
    <row r="133" spans="1:9" ht="13" x14ac:dyDescent="0.25">
      <c r="A133" s="429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29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29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29"/>
      <c r="B136" s="625" t="s">
        <v>228</v>
      </c>
      <c r="C136" s="583"/>
      <c r="D136" s="583"/>
      <c r="E136" s="583"/>
      <c r="F136" s="583"/>
      <c r="G136" s="583"/>
      <c r="H136" s="26">
        <v>0.03</v>
      </c>
      <c r="I136" s="25">
        <f>I154*H136</f>
        <v>48.75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245.07382491628408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6.6500000000000004E-2</v>
      </c>
      <c r="I139" s="23">
        <f>SUM(I131:I136)</f>
        <v>108.0625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34" t="s">
        <v>16</v>
      </c>
    </row>
    <row r="148" spans="1:9" ht="13" x14ac:dyDescent="0.25">
      <c r="A148" s="436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670.92</v>
      </c>
    </row>
    <row r="149" spans="1:9" ht="13" x14ac:dyDescent="0.25">
      <c r="A149" s="436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201.65</v>
      </c>
    </row>
    <row r="150" spans="1:9" ht="13" x14ac:dyDescent="0.25">
      <c r="A150" s="436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36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487.35729206399992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1379.9272920639999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245.07382491628408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1625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34" t="s">
        <v>23</v>
      </c>
      <c r="I157" s="434" t="s">
        <v>22</v>
      </c>
    </row>
    <row r="158" spans="1:9" x14ac:dyDescent="0.25">
      <c r="A158" s="621" t="s">
        <v>185</v>
      </c>
      <c r="B158" s="596"/>
      <c r="C158" s="619">
        <v>1625</v>
      </c>
      <c r="D158" s="597"/>
      <c r="E158" s="18">
        <v>1</v>
      </c>
      <c r="F158" s="619">
        <v>1625</v>
      </c>
      <c r="G158" s="597"/>
      <c r="H158" s="16">
        <v>1</v>
      </c>
      <c r="I158" s="437">
        <v>1625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37">
        <v>1625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34" t="s">
        <v>16</v>
      </c>
    </row>
    <row r="163" spans="1:9" x14ac:dyDescent="0.25">
      <c r="A163" s="43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43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37">
        <v>19500</v>
      </c>
    </row>
    <row r="165" spans="1:9" x14ac:dyDescent="0.25">
      <c r="A165" s="43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37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1625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19500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82"/>
  <sheetViews>
    <sheetView topLeftCell="A118" workbookViewId="0">
      <selection activeCell="H182" sqref="A1:I182"/>
    </sheetView>
  </sheetViews>
  <sheetFormatPr defaultRowHeight="12.5" x14ac:dyDescent="0.25"/>
  <cols>
    <col min="4" max="4" width="25.7265625" customWidth="1"/>
    <col min="7" max="7" width="22.54296875" customWidth="1"/>
    <col min="8" max="8" width="20.54296875" customWidth="1"/>
    <col min="9" max="9" width="31.1796875" customWidth="1"/>
  </cols>
  <sheetData>
    <row r="1" spans="1:9" ht="13" x14ac:dyDescent="0.3">
      <c r="A1" s="147" t="s">
        <v>224</v>
      </c>
      <c r="B1" s="148"/>
      <c r="C1" s="148"/>
      <c r="D1" s="149"/>
    </row>
    <row r="2" spans="1:9" ht="13" x14ac:dyDescent="0.3">
      <c r="A2" s="150" t="s">
        <v>221</v>
      </c>
      <c r="B2" s="146"/>
      <c r="C2" s="146"/>
      <c r="D2" s="151"/>
    </row>
    <row r="3" spans="1:9" ht="13" x14ac:dyDescent="0.3">
      <c r="A3" s="150" t="s">
        <v>222</v>
      </c>
      <c r="B3" s="146"/>
      <c r="C3" s="146"/>
      <c r="D3" s="151"/>
    </row>
    <row r="4" spans="1:9" ht="13.5" thickBot="1" x14ac:dyDescent="0.35">
      <c r="A4" s="152" t="s">
        <v>223</v>
      </c>
      <c r="B4" s="153"/>
      <c r="C4" s="153"/>
      <c r="D4" s="154"/>
    </row>
    <row r="5" spans="1:9" ht="23" x14ac:dyDescent="0.25">
      <c r="A5" s="557" t="s">
        <v>178</v>
      </c>
      <c r="B5" s="557"/>
      <c r="C5" s="557"/>
      <c r="D5" s="557"/>
      <c r="E5" s="557"/>
      <c r="F5" s="557"/>
      <c r="G5" s="557"/>
      <c r="H5" s="557"/>
      <c r="I5" s="557"/>
    </row>
    <row r="6" spans="1:9" ht="23" x14ac:dyDescent="0.25">
      <c r="A6" s="558"/>
      <c r="B6" s="558"/>
      <c r="C6" s="558"/>
      <c r="D6" s="558"/>
      <c r="E6" s="558"/>
      <c r="F6" s="558"/>
      <c r="G6" s="558"/>
      <c r="H6" s="558"/>
      <c r="I6" s="558"/>
    </row>
    <row r="7" spans="1:9" ht="13" x14ac:dyDescent="0.25">
      <c r="A7" s="553" t="s">
        <v>182</v>
      </c>
      <c r="B7" s="553"/>
      <c r="C7" s="553"/>
      <c r="D7" s="553"/>
      <c r="E7" s="553"/>
      <c r="F7" s="556"/>
      <c r="G7" s="556"/>
      <c r="H7" s="556"/>
      <c r="I7" s="556"/>
    </row>
    <row r="8" spans="1:9" ht="13" x14ac:dyDescent="0.25">
      <c r="A8" s="553" t="s">
        <v>175</v>
      </c>
      <c r="B8" s="553"/>
      <c r="C8" s="553"/>
      <c r="D8" s="553"/>
      <c r="E8" s="553"/>
      <c r="F8" s="556"/>
      <c r="G8" s="556"/>
      <c r="H8" s="556"/>
      <c r="I8" s="556"/>
    </row>
    <row r="9" spans="1:9" ht="13" x14ac:dyDescent="0.25">
      <c r="A9" s="553" t="s">
        <v>181</v>
      </c>
      <c r="B9" s="553"/>
      <c r="C9" s="553"/>
      <c r="D9" s="553"/>
      <c r="E9" s="553"/>
      <c r="F9" s="553"/>
      <c r="G9" s="553"/>
      <c r="H9" s="553"/>
      <c r="I9" s="553"/>
    </row>
    <row r="10" spans="1:9" ht="13" x14ac:dyDescent="0.25">
      <c r="A10" s="109"/>
      <c r="B10" s="113"/>
      <c r="C10" s="113"/>
      <c r="D10" s="113"/>
      <c r="E10" s="113"/>
      <c r="F10" s="113"/>
      <c r="G10" s="113"/>
      <c r="H10" s="113"/>
      <c r="I10" s="113"/>
    </row>
    <row r="11" spans="1:9" ht="14" x14ac:dyDescent="0.25">
      <c r="A11" s="554" t="s">
        <v>172</v>
      </c>
      <c r="B11" s="554"/>
      <c r="C11" s="554"/>
      <c r="D11" s="554"/>
      <c r="E11" s="554"/>
      <c r="F11" s="554"/>
      <c r="G11" s="554"/>
      <c r="H11" s="554"/>
      <c r="I11" s="554"/>
    </row>
    <row r="12" spans="1:9" ht="13" x14ac:dyDescent="0.25">
      <c r="A12" s="103" t="s">
        <v>15</v>
      </c>
      <c r="B12" s="553" t="s">
        <v>171</v>
      </c>
      <c r="C12" s="553"/>
      <c r="D12" s="553"/>
      <c r="E12" s="553"/>
      <c r="F12" s="553"/>
      <c r="G12" s="553"/>
      <c r="H12" s="555">
        <v>40809</v>
      </c>
      <c r="I12" s="555"/>
    </row>
    <row r="13" spans="1:9" ht="13" x14ac:dyDescent="0.25">
      <c r="A13" s="103" t="s">
        <v>13</v>
      </c>
      <c r="B13" s="553" t="s">
        <v>169</v>
      </c>
      <c r="C13" s="553"/>
      <c r="D13" s="553"/>
      <c r="E13" s="553"/>
      <c r="F13" s="553"/>
      <c r="G13" s="553"/>
      <c r="H13" s="556" t="s">
        <v>218</v>
      </c>
      <c r="I13" s="556"/>
    </row>
    <row r="14" spans="1:9" ht="13" x14ac:dyDescent="0.25">
      <c r="A14" s="103" t="s">
        <v>12</v>
      </c>
      <c r="B14" s="553" t="s">
        <v>167</v>
      </c>
      <c r="C14" s="553"/>
      <c r="D14" s="553"/>
      <c r="E14" s="553"/>
      <c r="F14" s="553"/>
      <c r="G14" s="553"/>
      <c r="H14" s="556" t="s">
        <v>201</v>
      </c>
      <c r="I14" s="556"/>
    </row>
    <row r="15" spans="1:9" ht="13" x14ac:dyDescent="0.25">
      <c r="A15" s="103" t="s">
        <v>35</v>
      </c>
      <c r="B15" s="553" t="s">
        <v>165</v>
      </c>
      <c r="C15" s="553"/>
      <c r="D15" s="553"/>
      <c r="E15" s="553"/>
      <c r="F15" s="553"/>
      <c r="G15" s="553"/>
      <c r="H15" s="556">
        <v>20</v>
      </c>
      <c r="I15" s="556"/>
    </row>
    <row r="16" spans="1:9" ht="13" x14ac:dyDescent="0.25">
      <c r="A16" s="560"/>
      <c r="B16" s="560"/>
      <c r="C16" s="560"/>
      <c r="D16" s="560"/>
      <c r="E16" s="560"/>
      <c r="F16" s="560"/>
      <c r="G16" s="560"/>
      <c r="H16" s="560"/>
      <c r="I16" s="560"/>
    </row>
    <row r="17" spans="1:9" ht="14" x14ac:dyDescent="0.25">
      <c r="A17" s="554" t="s">
        <v>164</v>
      </c>
      <c r="B17" s="554"/>
      <c r="C17" s="554"/>
      <c r="D17" s="554"/>
      <c r="E17" s="554"/>
      <c r="F17" s="554"/>
      <c r="G17" s="554"/>
      <c r="H17" s="554"/>
      <c r="I17" s="554"/>
    </row>
    <row r="18" spans="1:9" ht="14" x14ac:dyDescent="0.25">
      <c r="A18" s="554" t="s">
        <v>163</v>
      </c>
      <c r="B18" s="554"/>
      <c r="C18" s="554"/>
      <c r="D18" s="554"/>
      <c r="E18" s="554"/>
      <c r="F18" s="554"/>
      <c r="G18" s="554"/>
      <c r="H18" s="554"/>
      <c r="I18" s="554"/>
    </row>
    <row r="19" spans="1:9" ht="13" x14ac:dyDescent="0.25">
      <c r="A19" s="103">
        <v>1</v>
      </c>
      <c r="B19" s="553" t="s">
        <v>162</v>
      </c>
      <c r="C19" s="553"/>
      <c r="D19" s="553"/>
      <c r="E19" s="553"/>
      <c r="F19" s="553"/>
      <c r="G19" s="553"/>
      <c r="H19" s="565" t="s">
        <v>185</v>
      </c>
      <c r="I19" s="565"/>
    </row>
    <row r="20" spans="1:9" ht="13" x14ac:dyDescent="0.25">
      <c r="A20" s="103">
        <v>2</v>
      </c>
      <c r="B20" s="553" t="s">
        <v>161</v>
      </c>
      <c r="C20" s="553"/>
      <c r="D20" s="553"/>
      <c r="E20" s="553"/>
      <c r="F20" s="553"/>
      <c r="G20" s="553"/>
      <c r="H20" s="565">
        <v>725</v>
      </c>
      <c r="I20" s="565"/>
    </row>
    <row r="21" spans="1:9" ht="14" x14ac:dyDescent="0.25">
      <c r="A21" s="103">
        <v>3</v>
      </c>
      <c r="B21" s="553" t="s">
        <v>160</v>
      </c>
      <c r="C21" s="553"/>
      <c r="D21" s="553"/>
      <c r="E21" s="553"/>
      <c r="F21" s="553"/>
      <c r="G21" s="553"/>
      <c r="H21" s="561" t="s">
        <v>185</v>
      </c>
      <c r="I21" s="561"/>
    </row>
    <row r="22" spans="1:9" ht="13" x14ac:dyDescent="0.25">
      <c r="A22" s="103">
        <v>4</v>
      </c>
      <c r="B22" s="553" t="s">
        <v>159</v>
      </c>
      <c r="C22" s="553"/>
      <c r="D22" s="553"/>
      <c r="E22" s="553"/>
      <c r="F22" s="553"/>
      <c r="G22" s="553"/>
      <c r="H22" s="562" t="s">
        <v>208</v>
      </c>
      <c r="I22" s="562"/>
    </row>
    <row r="23" spans="1:9" x14ac:dyDescent="0.25">
      <c r="A23" s="563"/>
      <c r="B23" s="563"/>
      <c r="C23" s="563"/>
      <c r="D23" s="563"/>
      <c r="E23" s="563"/>
      <c r="F23" s="563"/>
      <c r="G23" s="563"/>
      <c r="H23" s="563"/>
      <c r="I23" s="563"/>
    </row>
    <row r="24" spans="1:9" x14ac:dyDescent="0.25">
      <c r="A24" s="564" t="s">
        <v>157</v>
      </c>
      <c r="B24" s="564"/>
      <c r="C24" s="564"/>
      <c r="D24" s="564"/>
      <c r="E24" s="564"/>
      <c r="F24" s="564"/>
      <c r="G24" s="564"/>
      <c r="H24" s="564"/>
      <c r="I24" s="564"/>
    </row>
    <row r="25" spans="1:9" ht="13" x14ac:dyDescent="0.3">
      <c r="A25" s="567"/>
      <c r="B25" s="567"/>
      <c r="C25" s="567"/>
      <c r="D25" s="567"/>
      <c r="E25" s="567"/>
      <c r="F25" s="567"/>
      <c r="G25" s="567"/>
      <c r="H25" s="567"/>
      <c r="I25" s="567"/>
    </row>
    <row r="26" spans="1:9" ht="13" x14ac:dyDescent="0.25">
      <c r="A26" s="568" t="s">
        <v>156</v>
      </c>
      <c r="B26" s="568"/>
      <c r="C26" s="568"/>
      <c r="D26" s="568"/>
      <c r="E26" s="568"/>
      <c r="F26" s="568"/>
      <c r="G26" s="568"/>
      <c r="H26" s="568"/>
      <c r="I26" s="568"/>
    </row>
    <row r="27" spans="1:9" ht="14" x14ac:dyDescent="0.25">
      <c r="A27" s="63">
        <v>1</v>
      </c>
      <c r="B27" s="569" t="s">
        <v>155</v>
      </c>
      <c r="C27" s="569"/>
      <c r="D27" s="569"/>
      <c r="E27" s="569"/>
      <c r="F27" s="569"/>
      <c r="G27" s="569"/>
      <c r="H27" s="64" t="s">
        <v>62</v>
      </c>
      <c r="I27" s="63" t="s">
        <v>154</v>
      </c>
    </row>
    <row r="28" spans="1:9" ht="13" x14ac:dyDescent="0.25">
      <c r="A28" s="103" t="s">
        <v>15</v>
      </c>
      <c r="B28" s="553" t="s">
        <v>186</v>
      </c>
      <c r="C28" s="553"/>
      <c r="D28" s="553"/>
      <c r="E28" s="553"/>
      <c r="F28" s="553"/>
      <c r="G28" s="553"/>
      <c r="H28" s="553"/>
      <c r="I28" s="60">
        <v>659.09</v>
      </c>
    </row>
    <row r="29" spans="1:9" ht="13" x14ac:dyDescent="0.25">
      <c r="A29" s="103" t="s">
        <v>13</v>
      </c>
      <c r="B29" s="570" t="s">
        <v>152</v>
      </c>
      <c r="C29" s="570"/>
      <c r="D29" s="570"/>
      <c r="E29" s="570"/>
      <c r="F29" s="570"/>
      <c r="G29" s="570"/>
      <c r="H29" s="30"/>
      <c r="I29" s="60"/>
    </row>
    <row r="30" spans="1:9" ht="13" x14ac:dyDescent="0.25">
      <c r="A30" s="103" t="s">
        <v>12</v>
      </c>
      <c r="B30" s="571" t="s">
        <v>202</v>
      </c>
      <c r="C30" s="571"/>
      <c r="D30" s="571"/>
      <c r="E30" s="571"/>
      <c r="F30" s="571"/>
      <c r="G30" s="571"/>
      <c r="H30" s="61"/>
      <c r="I30" s="60">
        <v>15.45</v>
      </c>
    </row>
    <row r="31" spans="1:9" ht="13" x14ac:dyDescent="0.25">
      <c r="A31" s="103" t="s">
        <v>35</v>
      </c>
      <c r="B31" s="553" t="s">
        <v>150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103" t="s">
        <v>32</v>
      </c>
      <c r="B32" s="553" t="s">
        <v>149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103" t="s">
        <v>81</v>
      </c>
      <c r="B33" s="553" t="s">
        <v>148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103" t="s">
        <v>79</v>
      </c>
      <c r="B34" s="553" t="s">
        <v>147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103" t="s">
        <v>114</v>
      </c>
      <c r="B35" s="553" t="s">
        <v>145</v>
      </c>
      <c r="C35" s="553"/>
      <c r="D35" s="553"/>
      <c r="E35" s="553"/>
      <c r="F35" s="553"/>
      <c r="G35" s="553"/>
      <c r="H35" s="553"/>
      <c r="I35" s="60"/>
    </row>
    <row r="36" spans="1:9" ht="14" x14ac:dyDescent="0.25">
      <c r="A36" s="566" t="s">
        <v>144</v>
      </c>
      <c r="B36" s="566"/>
      <c r="C36" s="566"/>
      <c r="D36" s="566"/>
      <c r="E36" s="566"/>
      <c r="F36" s="566"/>
      <c r="G36" s="566"/>
      <c r="H36" s="566"/>
      <c r="I36" s="59">
        <f>SUM(I28:I35)</f>
        <v>674.54000000000008</v>
      </c>
    </row>
    <row r="37" spans="1:9" ht="13" x14ac:dyDescent="0.25">
      <c r="A37" s="560" t="s">
        <v>143</v>
      </c>
      <c r="B37" s="560"/>
      <c r="C37" s="560"/>
      <c r="D37" s="560"/>
      <c r="E37" s="560"/>
      <c r="F37" s="560"/>
      <c r="G37" s="560"/>
      <c r="H37" s="560"/>
      <c r="I37" s="560"/>
    </row>
    <row r="38" spans="1:9" ht="14" x14ac:dyDescent="0.25">
      <c r="A38" s="111">
        <v>2</v>
      </c>
      <c r="B38" s="554" t="s">
        <v>142</v>
      </c>
      <c r="C38" s="554"/>
      <c r="D38" s="554"/>
      <c r="E38" s="554"/>
      <c r="F38" s="554"/>
      <c r="G38" s="554"/>
      <c r="H38" s="554"/>
      <c r="I38" s="112" t="s">
        <v>16</v>
      </c>
    </row>
    <row r="39" spans="1:9" ht="13" x14ac:dyDescent="0.25">
      <c r="A39" s="104" t="s">
        <v>15</v>
      </c>
      <c r="B39" s="573"/>
      <c r="C39" s="573"/>
      <c r="D39" s="573"/>
      <c r="E39" s="573"/>
      <c r="F39" s="573"/>
      <c r="G39" s="573"/>
      <c r="H39" s="573"/>
      <c r="I39" s="25">
        <v>67.8</v>
      </c>
    </row>
    <row r="40" spans="1:9" ht="13" x14ac:dyDescent="0.25">
      <c r="A40" s="104"/>
      <c r="B40" s="572" t="s">
        <v>140</v>
      </c>
      <c r="C40" s="572"/>
      <c r="D40" s="572"/>
      <c r="E40" s="572"/>
      <c r="F40" s="572"/>
      <c r="G40" s="572"/>
      <c r="H40" s="57">
        <v>2.2000000000000002</v>
      </c>
      <c r="I40" s="28" t="s">
        <v>49</v>
      </c>
    </row>
    <row r="41" spans="1:9" ht="13" x14ac:dyDescent="0.25">
      <c r="A41" s="104"/>
      <c r="B41" s="576" t="s">
        <v>213</v>
      </c>
      <c r="C41" s="576"/>
      <c r="D41" s="576"/>
      <c r="E41" s="576"/>
      <c r="F41" s="576"/>
      <c r="G41" s="576"/>
      <c r="H41" s="58"/>
      <c r="I41" s="28"/>
    </row>
    <row r="42" spans="1:9" ht="13" x14ac:dyDescent="0.25">
      <c r="A42" s="104" t="s">
        <v>13</v>
      </c>
      <c r="B42" s="573" t="s">
        <v>188</v>
      </c>
      <c r="C42" s="573"/>
      <c r="D42" s="573"/>
      <c r="E42" s="573"/>
      <c r="F42" s="573"/>
      <c r="G42" s="573"/>
      <c r="H42" s="573"/>
      <c r="I42" s="25">
        <v>147.19999999999999</v>
      </c>
    </row>
    <row r="43" spans="1:9" ht="13" x14ac:dyDescent="0.25">
      <c r="A43" s="104"/>
      <c r="B43" s="572" t="s">
        <v>204</v>
      </c>
      <c r="C43" s="572"/>
      <c r="D43" s="572"/>
      <c r="E43" s="572"/>
      <c r="F43" s="572"/>
      <c r="G43" s="572"/>
      <c r="H43" s="57">
        <v>184</v>
      </c>
      <c r="I43" s="28" t="s">
        <v>49</v>
      </c>
    </row>
    <row r="44" spans="1:9" ht="13" x14ac:dyDescent="0.25">
      <c r="A44" s="104" t="s">
        <v>12</v>
      </c>
      <c r="B44" s="573" t="s">
        <v>136</v>
      </c>
      <c r="C44" s="573"/>
      <c r="D44" s="573"/>
      <c r="E44" s="573"/>
      <c r="F44" s="573"/>
      <c r="G44" s="573"/>
      <c r="H44" s="573"/>
      <c r="I44" s="25"/>
    </row>
    <row r="45" spans="1:9" ht="13" x14ac:dyDescent="0.25">
      <c r="A45" s="104" t="s">
        <v>35</v>
      </c>
      <c r="B45" s="574" t="s">
        <v>135</v>
      </c>
      <c r="C45" s="574"/>
      <c r="D45" s="574"/>
      <c r="E45" s="574"/>
      <c r="F45" s="574"/>
      <c r="G45" s="574"/>
      <c r="H45" s="574"/>
      <c r="I45" s="20">
        <v>0</v>
      </c>
    </row>
    <row r="46" spans="1:9" ht="13" x14ac:dyDescent="0.25">
      <c r="A46" s="104" t="s">
        <v>32</v>
      </c>
      <c r="B46" s="574" t="s">
        <v>134</v>
      </c>
      <c r="C46" s="574"/>
      <c r="D46" s="574"/>
      <c r="E46" s="574"/>
      <c r="F46" s="574"/>
      <c r="G46" s="574"/>
      <c r="H46" s="574"/>
      <c r="I46" s="25">
        <v>5</v>
      </c>
    </row>
    <row r="47" spans="1:9" ht="13" x14ac:dyDescent="0.25">
      <c r="A47" s="104" t="s">
        <v>81</v>
      </c>
      <c r="B47" s="574" t="s">
        <v>65</v>
      </c>
      <c r="C47" s="574"/>
      <c r="D47" s="574"/>
      <c r="E47" s="574"/>
      <c r="F47" s="574"/>
      <c r="G47" s="574"/>
      <c r="H47" s="574"/>
      <c r="I47" s="20">
        <v>0</v>
      </c>
    </row>
    <row r="48" spans="1:9" ht="13" x14ac:dyDescent="0.25">
      <c r="A48" s="115"/>
      <c r="B48" s="575" t="s">
        <v>133</v>
      </c>
      <c r="C48" s="575"/>
      <c r="D48" s="575"/>
      <c r="E48" s="575"/>
      <c r="F48" s="575"/>
      <c r="G48" s="575"/>
      <c r="H48" s="575"/>
      <c r="I48" s="25">
        <f>SUM(I39:I47)</f>
        <v>220</v>
      </c>
    </row>
    <row r="49" spans="1:9" ht="13" x14ac:dyDescent="0.25">
      <c r="A49" s="560"/>
      <c r="B49" s="560"/>
      <c r="C49" s="560"/>
      <c r="D49" s="560"/>
      <c r="E49" s="560"/>
      <c r="F49" s="560"/>
      <c r="G49" s="560"/>
      <c r="H49" s="560"/>
      <c r="I49" s="560"/>
    </row>
    <row r="50" spans="1:9" ht="13" x14ac:dyDescent="0.25">
      <c r="A50" s="580" t="s">
        <v>132</v>
      </c>
      <c r="B50" s="580"/>
      <c r="C50" s="580"/>
      <c r="D50" s="580"/>
      <c r="E50" s="580"/>
      <c r="F50" s="580"/>
      <c r="G50" s="580"/>
      <c r="H50" s="580"/>
      <c r="I50" s="580"/>
    </row>
    <row r="51" spans="1:9" ht="13" x14ac:dyDescent="0.25">
      <c r="A51" s="580"/>
      <c r="B51" s="580"/>
      <c r="C51" s="580"/>
      <c r="D51" s="580"/>
      <c r="E51" s="580"/>
      <c r="F51" s="580"/>
      <c r="G51" s="580"/>
      <c r="H51" s="580"/>
      <c r="I51" s="580"/>
    </row>
    <row r="52" spans="1:9" ht="13" x14ac:dyDescent="0.25">
      <c r="A52" s="580" t="s">
        <v>131</v>
      </c>
      <c r="B52" s="580"/>
      <c r="C52" s="580"/>
      <c r="D52" s="580"/>
      <c r="E52" s="580"/>
      <c r="F52" s="580"/>
      <c r="G52" s="580"/>
      <c r="H52" s="580"/>
      <c r="I52" s="580"/>
    </row>
    <row r="53" spans="1:9" ht="14" x14ac:dyDescent="0.25">
      <c r="A53" s="111">
        <v>3</v>
      </c>
      <c r="B53" s="554" t="s">
        <v>130</v>
      </c>
      <c r="C53" s="554"/>
      <c r="D53" s="554"/>
      <c r="E53" s="554"/>
      <c r="F53" s="554"/>
      <c r="G53" s="554"/>
      <c r="H53" s="554"/>
      <c r="I53" s="111" t="s">
        <v>16</v>
      </c>
    </row>
    <row r="54" spans="1:9" ht="13" x14ac:dyDescent="0.25">
      <c r="A54" s="104" t="s">
        <v>15</v>
      </c>
      <c r="B54" s="553" t="s">
        <v>129</v>
      </c>
      <c r="C54" s="553"/>
      <c r="D54" s="553"/>
      <c r="E54" s="553"/>
      <c r="F54" s="553"/>
      <c r="G54" s="553"/>
      <c r="H54" s="553"/>
      <c r="I54" s="25">
        <v>10</v>
      </c>
    </row>
    <row r="55" spans="1:9" ht="13" x14ac:dyDescent="0.25">
      <c r="A55" s="104" t="s">
        <v>13</v>
      </c>
      <c r="B55" s="553" t="s">
        <v>128</v>
      </c>
      <c r="C55" s="553"/>
      <c r="D55" s="553"/>
      <c r="E55" s="553"/>
      <c r="F55" s="553"/>
      <c r="G55" s="553"/>
      <c r="H55" s="553"/>
      <c r="I55" s="20" t="s">
        <v>126</v>
      </c>
    </row>
    <row r="56" spans="1:9" ht="13" x14ac:dyDescent="0.25">
      <c r="A56" s="104" t="s">
        <v>12</v>
      </c>
      <c r="B56" s="577" t="s">
        <v>127</v>
      </c>
      <c r="C56" s="577"/>
      <c r="D56" s="577"/>
      <c r="E56" s="577"/>
      <c r="F56" s="577"/>
      <c r="G56" s="577"/>
      <c r="H56" s="577"/>
      <c r="I56" s="20" t="s">
        <v>126</v>
      </c>
    </row>
    <row r="57" spans="1:9" ht="13" x14ac:dyDescent="0.25">
      <c r="A57" s="104" t="s">
        <v>35</v>
      </c>
      <c r="B57" s="553" t="s">
        <v>65</v>
      </c>
      <c r="C57" s="553"/>
      <c r="D57" s="553"/>
      <c r="E57" s="553"/>
      <c r="F57" s="553"/>
      <c r="G57" s="553"/>
      <c r="H57" s="553"/>
      <c r="I57" s="20">
        <v>10</v>
      </c>
    </row>
    <row r="58" spans="1:9" ht="13" x14ac:dyDescent="0.25">
      <c r="A58" s="578" t="s">
        <v>125</v>
      </c>
      <c r="B58" s="578"/>
      <c r="C58" s="578"/>
      <c r="D58" s="578"/>
      <c r="E58" s="578"/>
      <c r="F58" s="578"/>
      <c r="G58" s="578"/>
      <c r="H58" s="578"/>
      <c r="I58" s="20">
        <f>SUM(I54:I57)</f>
        <v>20</v>
      </c>
    </row>
    <row r="59" spans="1:9" ht="18" x14ac:dyDescent="0.25">
      <c r="A59" s="579"/>
      <c r="B59" s="579"/>
      <c r="C59" s="579"/>
      <c r="D59" s="579"/>
      <c r="E59" s="579"/>
      <c r="F59" s="579"/>
      <c r="G59" s="579"/>
      <c r="H59" s="579"/>
      <c r="I59" s="579"/>
    </row>
    <row r="60" spans="1:9" x14ac:dyDescent="0.25">
      <c r="A60" s="564" t="s">
        <v>124</v>
      </c>
      <c r="B60" s="564"/>
      <c r="C60" s="564"/>
      <c r="D60" s="564"/>
      <c r="E60" s="564"/>
      <c r="F60" s="564"/>
      <c r="G60" s="564"/>
      <c r="H60" s="564"/>
      <c r="I60" s="564"/>
    </row>
    <row r="61" spans="1:9" ht="18" x14ac:dyDescent="0.25">
      <c r="A61" s="55"/>
      <c r="B61" s="54"/>
      <c r="C61" s="54"/>
      <c r="D61" s="54"/>
      <c r="E61" s="54"/>
      <c r="F61" s="54"/>
      <c r="G61" s="54"/>
      <c r="H61" s="54"/>
      <c r="I61" s="53"/>
    </row>
    <row r="62" spans="1:9" ht="13" x14ac:dyDescent="0.25">
      <c r="A62" s="568" t="s">
        <v>123</v>
      </c>
      <c r="B62" s="568"/>
      <c r="C62" s="568"/>
      <c r="D62" s="568"/>
      <c r="E62" s="568"/>
      <c r="F62" s="568"/>
      <c r="G62" s="568"/>
      <c r="H62" s="568"/>
      <c r="I62" s="568"/>
    </row>
    <row r="63" spans="1:9" ht="14" x14ac:dyDescent="0.25">
      <c r="A63" s="52" t="s">
        <v>76</v>
      </c>
      <c r="B63" s="554" t="s">
        <v>122</v>
      </c>
      <c r="C63" s="554"/>
      <c r="D63" s="554"/>
      <c r="E63" s="554"/>
      <c r="F63" s="554"/>
      <c r="G63" s="554"/>
      <c r="H63" s="112" t="s">
        <v>62</v>
      </c>
      <c r="I63" s="112" t="s">
        <v>16</v>
      </c>
    </row>
    <row r="64" spans="1:9" ht="13" x14ac:dyDescent="0.25">
      <c r="A64" s="50" t="s">
        <v>15</v>
      </c>
      <c r="B64" s="553" t="s">
        <v>121</v>
      </c>
      <c r="C64" s="553"/>
      <c r="D64" s="553"/>
      <c r="E64" s="553"/>
      <c r="F64" s="553"/>
      <c r="G64" s="553"/>
      <c r="H64" s="32">
        <v>0.2</v>
      </c>
      <c r="I64" s="49">
        <f>I36*20%</f>
        <v>134.90800000000002</v>
      </c>
    </row>
    <row r="65" spans="1:9" ht="13" x14ac:dyDescent="0.25">
      <c r="A65" s="50" t="s">
        <v>13</v>
      </c>
      <c r="B65" s="553" t="s">
        <v>120</v>
      </c>
      <c r="C65" s="553"/>
      <c r="D65" s="553"/>
      <c r="E65" s="553"/>
      <c r="F65" s="553"/>
      <c r="G65" s="553"/>
      <c r="H65" s="32">
        <v>1.4999999999999999E-2</v>
      </c>
      <c r="I65" s="49">
        <f>I36*1.5%</f>
        <v>10.1181</v>
      </c>
    </row>
    <row r="66" spans="1:9" ht="13" x14ac:dyDescent="0.25">
      <c r="A66" s="50" t="s">
        <v>12</v>
      </c>
      <c r="B66" s="553" t="s">
        <v>119</v>
      </c>
      <c r="C66" s="553"/>
      <c r="D66" s="553"/>
      <c r="E66" s="553"/>
      <c r="F66" s="553"/>
      <c r="G66" s="553"/>
      <c r="H66" s="32">
        <v>0.01</v>
      </c>
      <c r="I66" s="49">
        <f>I36*1%</f>
        <v>6.745400000000001</v>
      </c>
    </row>
    <row r="67" spans="1:9" ht="13" x14ac:dyDescent="0.25">
      <c r="A67" s="50" t="s">
        <v>35</v>
      </c>
      <c r="B67" s="553" t="s">
        <v>118</v>
      </c>
      <c r="C67" s="553"/>
      <c r="D67" s="553"/>
      <c r="E67" s="553"/>
      <c r="F67" s="553"/>
      <c r="G67" s="553"/>
      <c r="H67" s="32">
        <v>2E-3</v>
      </c>
      <c r="I67" s="49">
        <f>I36*0.2%</f>
        <v>1.3490800000000003</v>
      </c>
    </row>
    <row r="68" spans="1:9" ht="13" x14ac:dyDescent="0.25">
      <c r="A68" s="50" t="s">
        <v>32</v>
      </c>
      <c r="B68" s="553" t="s">
        <v>117</v>
      </c>
      <c r="C68" s="553"/>
      <c r="D68" s="553"/>
      <c r="E68" s="553"/>
      <c r="F68" s="553"/>
      <c r="G68" s="553"/>
      <c r="H68" s="32">
        <v>2.5000000000000001E-2</v>
      </c>
      <c r="I68" s="49">
        <f>I36*2.5%</f>
        <v>16.863500000000002</v>
      </c>
    </row>
    <row r="69" spans="1:9" ht="13" x14ac:dyDescent="0.25">
      <c r="A69" s="50" t="s">
        <v>81</v>
      </c>
      <c r="B69" s="553" t="s">
        <v>116</v>
      </c>
      <c r="C69" s="553"/>
      <c r="D69" s="553"/>
      <c r="E69" s="553"/>
      <c r="F69" s="553"/>
      <c r="G69" s="553"/>
      <c r="H69" s="32">
        <v>0.08</v>
      </c>
      <c r="I69" s="49">
        <f>I36*8%</f>
        <v>53.963200000000008</v>
      </c>
    </row>
    <row r="70" spans="1:9" ht="13" x14ac:dyDescent="0.25">
      <c r="A70" s="50" t="s">
        <v>79</v>
      </c>
      <c r="B70" s="553" t="s">
        <v>115</v>
      </c>
      <c r="C70" s="553"/>
      <c r="D70" s="553"/>
      <c r="E70" s="553"/>
      <c r="F70" s="553"/>
      <c r="G70" s="553"/>
      <c r="H70" s="32">
        <v>0.03</v>
      </c>
      <c r="I70" s="49">
        <f>I36*3%</f>
        <v>20.2362</v>
      </c>
    </row>
    <row r="71" spans="1:9" ht="13" x14ac:dyDescent="0.25">
      <c r="A71" s="50" t="s">
        <v>114</v>
      </c>
      <c r="B71" s="553" t="s">
        <v>113</v>
      </c>
      <c r="C71" s="553"/>
      <c r="D71" s="553"/>
      <c r="E71" s="553"/>
      <c r="F71" s="553"/>
      <c r="G71" s="553"/>
      <c r="H71" s="32">
        <v>6.0000000000000001E-3</v>
      </c>
      <c r="I71" s="49">
        <f>I36*0.6%</f>
        <v>4.0472400000000004</v>
      </c>
    </row>
    <row r="72" spans="1:9" ht="13" x14ac:dyDescent="0.25">
      <c r="A72" s="578" t="s">
        <v>47</v>
      </c>
      <c r="B72" s="578"/>
      <c r="C72" s="578"/>
      <c r="D72" s="578"/>
      <c r="E72" s="578"/>
      <c r="F72" s="578"/>
      <c r="G72" s="578"/>
      <c r="H72" s="32">
        <f>SUM(H64:H71)</f>
        <v>0.3680000000000001</v>
      </c>
      <c r="I72" s="25">
        <f>SUM(I64:I71)</f>
        <v>248.23071999999999</v>
      </c>
    </row>
    <row r="73" spans="1:9" ht="13" x14ac:dyDescent="0.25">
      <c r="A73" s="114"/>
      <c r="B73" s="47"/>
      <c r="C73" s="47"/>
      <c r="D73" s="47"/>
      <c r="E73" s="47"/>
      <c r="F73" s="47"/>
      <c r="G73" s="47"/>
      <c r="H73" s="46"/>
      <c r="I73" s="45"/>
    </row>
    <row r="74" spans="1:9" ht="13" x14ac:dyDescent="0.25">
      <c r="A74" s="553" t="s">
        <v>112</v>
      </c>
      <c r="B74" s="553"/>
      <c r="C74" s="553"/>
      <c r="D74" s="553"/>
      <c r="E74" s="553"/>
      <c r="F74" s="553"/>
      <c r="G74" s="553"/>
      <c r="H74" s="553"/>
      <c r="I74" s="553"/>
    </row>
    <row r="75" spans="1:9" ht="13" x14ac:dyDescent="0.25">
      <c r="A75" s="560"/>
      <c r="B75" s="560"/>
      <c r="C75" s="560"/>
      <c r="D75" s="560"/>
      <c r="E75" s="560"/>
      <c r="F75" s="560"/>
      <c r="G75" s="560"/>
      <c r="H75" s="560"/>
      <c r="I75" s="560"/>
    </row>
    <row r="76" spans="1:9" ht="14" x14ac:dyDescent="0.25">
      <c r="A76" s="554" t="s">
        <v>111</v>
      </c>
      <c r="B76" s="554"/>
      <c r="C76" s="554"/>
      <c r="D76" s="554"/>
      <c r="E76" s="554"/>
      <c r="F76" s="554"/>
      <c r="G76" s="554"/>
      <c r="H76" s="554"/>
      <c r="I76" s="554"/>
    </row>
    <row r="77" spans="1:9" ht="14" x14ac:dyDescent="0.25">
      <c r="A77" s="111" t="s">
        <v>74</v>
      </c>
      <c r="B77" s="554" t="s">
        <v>110</v>
      </c>
      <c r="C77" s="554"/>
      <c r="D77" s="554"/>
      <c r="E77" s="554"/>
      <c r="F77" s="554"/>
      <c r="G77" s="554"/>
      <c r="H77" s="554"/>
      <c r="I77" s="111" t="s">
        <v>16</v>
      </c>
    </row>
    <row r="78" spans="1:9" ht="13" x14ac:dyDescent="0.25">
      <c r="A78" s="104" t="s">
        <v>15</v>
      </c>
      <c r="B78" s="553" t="s">
        <v>109</v>
      </c>
      <c r="C78" s="553"/>
      <c r="D78" s="553"/>
      <c r="E78" s="553"/>
      <c r="F78" s="553"/>
      <c r="G78" s="553"/>
      <c r="H78" s="553"/>
      <c r="I78" s="25">
        <f>I36*8.33%</f>
        <v>56.189182000000002</v>
      </c>
    </row>
    <row r="79" spans="1:9" ht="13" x14ac:dyDescent="0.25">
      <c r="A79" s="104" t="s">
        <v>13</v>
      </c>
      <c r="B79" s="553" t="s">
        <v>108</v>
      </c>
      <c r="C79" s="553"/>
      <c r="D79" s="553"/>
      <c r="E79" s="553"/>
      <c r="F79" s="553"/>
      <c r="G79" s="553"/>
      <c r="H79" s="553"/>
      <c r="I79" s="44">
        <f>I36*2.78%</f>
        <v>18.752212</v>
      </c>
    </row>
    <row r="80" spans="1:9" ht="13" x14ac:dyDescent="0.25">
      <c r="A80" s="578" t="s">
        <v>80</v>
      </c>
      <c r="B80" s="578"/>
      <c r="C80" s="578"/>
      <c r="D80" s="578"/>
      <c r="E80" s="578"/>
      <c r="F80" s="578"/>
      <c r="G80" s="578"/>
      <c r="H80" s="578"/>
      <c r="I80" s="44">
        <f>SUM(I78:I79)</f>
        <v>74.941394000000003</v>
      </c>
    </row>
    <row r="81" spans="1:9" ht="13" x14ac:dyDescent="0.25">
      <c r="A81" s="104" t="s">
        <v>12</v>
      </c>
      <c r="B81" s="553" t="s">
        <v>107</v>
      </c>
      <c r="C81" s="553"/>
      <c r="D81" s="553"/>
      <c r="E81" s="553"/>
      <c r="F81" s="553"/>
      <c r="G81" s="553"/>
      <c r="H81" s="553"/>
      <c r="I81" s="110">
        <f>ROUND(H72*I80,2)</f>
        <v>27.58</v>
      </c>
    </row>
    <row r="82" spans="1:9" ht="13" x14ac:dyDescent="0.25">
      <c r="A82" s="578" t="s">
        <v>47</v>
      </c>
      <c r="B82" s="578"/>
      <c r="C82" s="578"/>
      <c r="D82" s="578"/>
      <c r="E82" s="578"/>
      <c r="F82" s="578"/>
      <c r="G82" s="578"/>
      <c r="H82" s="578"/>
      <c r="I82" s="44">
        <f>SUM(I80:I81)</f>
        <v>102.521394</v>
      </c>
    </row>
    <row r="83" spans="1:9" ht="13" x14ac:dyDescent="0.25">
      <c r="A83" s="580"/>
      <c r="B83" s="580"/>
      <c r="C83" s="580"/>
      <c r="D83" s="580"/>
      <c r="E83" s="580"/>
      <c r="F83" s="580"/>
      <c r="G83" s="580"/>
      <c r="H83" s="580"/>
      <c r="I83" s="580"/>
    </row>
    <row r="84" spans="1:9" ht="14" x14ac:dyDescent="0.25">
      <c r="A84" s="554" t="s">
        <v>106</v>
      </c>
      <c r="B84" s="554"/>
      <c r="C84" s="554"/>
      <c r="D84" s="554"/>
      <c r="E84" s="554"/>
      <c r="F84" s="554"/>
      <c r="G84" s="554"/>
      <c r="H84" s="554"/>
      <c r="I84" s="554"/>
    </row>
    <row r="85" spans="1:9" ht="14" x14ac:dyDescent="0.25">
      <c r="A85" s="111" t="s">
        <v>72</v>
      </c>
      <c r="B85" s="581" t="s">
        <v>105</v>
      </c>
      <c r="C85" s="581"/>
      <c r="D85" s="581"/>
      <c r="E85" s="581"/>
      <c r="F85" s="581"/>
      <c r="G85" s="581"/>
      <c r="H85" s="581"/>
      <c r="I85" s="111" t="s">
        <v>16</v>
      </c>
    </row>
    <row r="86" spans="1:9" ht="13" x14ac:dyDescent="0.25">
      <c r="A86" s="104" t="s">
        <v>15</v>
      </c>
      <c r="B86" s="553" t="s">
        <v>105</v>
      </c>
      <c r="C86" s="553"/>
      <c r="D86" s="553"/>
      <c r="E86" s="553"/>
      <c r="F86" s="553"/>
      <c r="G86" s="553"/>
      <c r="H86" s="553"/>
      <c r="I86" s="71">
        <f xml:space="preserve"> I36*0.07%</f>
        <v>0.4721780000000001</v>
      </c>
    </row>
    <row r="87" spans="1:9" ht="13" x14ac:dyDescent="0.25">
      <c r="A87" s="104" t="s">
        <v>13</v>
      </c>
      <c r="B87" s="553" t="s">
        <v>103</v>
      </c>
      <c r="C87" s="553"/>
      <c r="D87" s="553"/>
      <c r="E87" s="553"/>
      <c r="F87" s="553"/>
      <c r="G87" s="553"/>
      <c r="H87" s="553"/>
      <c r="I87" s="25">
        <f>ROUND(H72*I86,2)</f>
        <v>0.17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25">
        <f>SUM(I86:I87)</f>
        <v>0.64217800000000014</v>
      </c>
    </row>
    <row r="89" spans="1:9" ht="14" x14ac:dyDescent="0.25">
      <c r="A89" s="581" t="s">
        <v>102</v>
      </c>
      <c r="B89" s="581"/>
      <c r="C89" s="581"/>
      <c r="D89" s="581"/>
      <c r="E89" s="581"/>
      <c r="F89" s="581"/>
      <c r="G89" s="581"/>
      <c r="H89" s="581"/>
      <c r="I89" s="581"/>
    </row>
    <row r="90" spans="1:9" ht="14" x14ac:dyDescent="0.25">
      <c r="A90" s="111" t="s">
        <v>70</v>
      </c>
      <c r="B90" s="581" t="s">
        <v>101</v>
      </c>
      <c r="C90" s="581"/>
      <c r="D90" s="581"/>
      <c r="E90" s="581"/>
      <c r="F90" s="581"/>
      <c r="G90" s="581"/>
      <c r="H90" s="581"/>
      <c r="I90" s="111" t="s">
        <v>16</v>
      </c>
    </row>
    <row r="91" spans="1:9" ht="13" x14ac:dyDescent="0.25">
      <c r="A91" s="104" t="s">
        <v>15</v>
      </c>
      <c r="B91" s="577" t="s">
        <v>100</v>
      </c>
      <c r="C91" s="577"/>
      <c r="D91" s="577"/>
      <c r="E91" s="577"/>
      <c r="F91" s="577"/>
      <c r="G91" s="577"/>
      <c r="H91" s="577"/>
      <c r="I91" s="72">
        <f>I36*0.42%</f>
        <v>2.8330680000000004</v>
      </c>
    </row>
    <row r="92" spans="1:9" ht="13" x14ac:dyDescent="0.25">
      <c r="A92" s="104" t="s">
        <v>13</v>
      </c>
      <c r="B92" s="577" t="s">
        <v>99</v>
      </c>
      <c r="C92" s="577"/>
      <c r="D92" s="577"/>
      <c r="E92" s="577"/>
      <c r="F92" s="577"/>
      <c r="G92" s="577"/>
      <c r="H92" s="577"/>
      <c r="I92" s="25">
        <f>I36*0.03%</f>
        <v>0.20236200000000001</v>
      </c>
    </row>
    <row r="93" spans="1:9" ht="13" x14ac:dyDescent="0.25">
      <c r="A93" s="104" t="s">
        <v>98</v>
      </c>
      <c r="B93" s="577" t="s">
        <v>97</v>
      </c>
      <c r="C93" s="577"/>
      <c r="D93" s="577"/>
      <c r="E93" s="577"/>
      <c r="F93" s="577"/>
      <c r="G93" s="577"/>
      <c r="H93" s="577"/>
      <c r="I93" s="25">
        <f>ROUND((0.08*0.4*0.05)*I36,2)</f>
        <v>1.08</v>
      </c>
    </row>
    <row r="94" spans="1:9" ht="13" x14ac:dyDescent="0.25">
      <c r="A94" s="104" t="s">
        <v>96</v>
      </c>
      <c r="B94" s="553" t="s">
        <v>95</v>
      </c>
      <c r="C94" s="553"/>
      <c r="D94" s="553"/>
      <c r="E94" s="553"/>
      <c r="F94" s="553"/>
      <c r="G94" s="553"/>
      <c r="H94" s="553"/>
      <c r="I94" s="71">
        <f>ROUND((1*0.08*0.1*0.05)*I36,2)</f>
        <v>0.27</v>
      </c>
    </row>
    <row r="95" spans="1:9" ht="13" x14ac:dyDescent="0.25">
      <c r="A95" s="104" t="s">
        <v>35</v>
      </c>
      <c r="B95" s="553" t="s">
        <v>190</v>
      </c>
      <c r="C95" s="553"/>
      <c r="D95" s="553"/>
      <c r="E95" s="553"/>
      <c r="F95" s="553"/>
      <c r="G95" s="553"/>
      <c r="H95" s="553"/>
      <c r="I95" s="25">
        <f xml:space="preserve"> I36*1.94%</f>
        <v>13.086076000000002</v>
      </c>
    </row>
    <row r="96" spans="1:9" ht="13" x14ac:dyDescent="0.25">
      <c r="A96" s="104" t="s">
        <v>32</v>
      </c>
      <c r="B96" s="577" t="s">
        <v>93</v>
      </c>
      <c r="C96" s="577"/>
      <c r="D96" s="577"/>
      <c r="E96" s="577"/>
      <c r="F96" s="577"/>
      <c r="G96" s="577"/>
      <c r="H96" s="577"/>
      <c r="I96" s="25">
        <f>I95*36.8%</f>
        <v>4.8156759680000008</v>
      </c>
    </row>
    <row r="97" spans="1:9" ht="13" x14ac:dyDescent="0.25">
      <c r="A97" s="104" t="s">
        <v>92</v>
      </c>
      <c r="B97" s="577" t="s">
        <v>91</v>
      </c>
      <c r="C97" s="577"/>
      <c r="D97" s="577"/>
      <c r="E97" s="577"/>
      <c r="F97" s="577"/>
      <c r="G97" s="577"/>
      <c r="H97" s="577"/>
      <c r="I97" s="25">
        <f>ROUND(1*0.08*0.4*I36,2)</f>
        <v>21.59</v>
      </c>
    </row>
    <row r="98" spans="1:9" ht="13" x14ac:dyDescent="0.25">
      <c r="A98" s="104" t="s">
        <v>90</v>
      </c>
      <c r="B98" s="553" t="s">
        <v>89</v>
      </c>
      <c r="C98" s="553"/>
      <c r="D98" s="553"/>
      <c r="E98" s="553"/>
      <c r="F98" s="553"/>
      <c r="G98" s="553"/>
      <c r="H98" s="553"/>
      <c r="I98" s="25">
        <f>ROUND(1*0.08*0.1*I36,2)</f>
        <v>5.4</v>
      </c>
    </row>
    <row r="99" spans="1:9" ht="13" x14ac:dyDescent="0.25">
      <c r="A99" s="578" t="s">
        <v>47</v>
      </c>
      <c r="B99" s="578"/>
      <c r="C99" s="578"/>
      <c r="D99" s="578"/>
      <c r="E99" s="578"/>
      <c r="F99" s="578"/>
      <c r="G99" s="578"/>
      <c r="H99" s="578"/>
      <c r="I99" s="25">
        <f>SUM(I91:I98)</f>
        <v>49.277181968000001</v>
      </c>
    </row>
    <row r="100" spans="1:9" ht="14" x14ac:dyDescent="0.25">
      <c r="A100" s="554" t="s">
        <v>88</v>
      </c>
      <c r="B100" s="554"/>
      <c r="C100" s="554"/>
      <c r="D100" s="554"/>
      <c r="E100" s="554"/>
      <c r="F100" s="554"/>
      <c r="G100" s="554"/>
      <c r="H100" s="554"/>
      <c r="I100" s="554"/>
    </row>
    <row r="101" spans="1:9" ht="14" x14ac:dyDescent="0.3">
      <c r="A101" s="41" t="s">
        <v>68</v>
      </c>
      <c r="B101" s="581" t="s">
        <v>87</v>
      </c>
      <c r="C101" s="581"/>
      <c r="D101" s="581"/>
      <c r="E101" s="581"/>
      <c r="F101" s="581"/>
      <c r="G101" s="581"/>
      <c r="H101" s="581"/>
      <c r="I101" s="41" t="s">
        <v>16</v>
      </c>
    </row>
    <row r="102" spans="1:9" ht="13" x14ac:dyDescent="0.3">
      <c r="A102" s="102" t="s">
        <v>15</v>
      </c>
      <c r="B102" s="577" t="s">
        <v>86</v>
      </c>
      <c r="C102" s="577"/>
      <c r="D102" s="577"/>
      <c r="E102" s="577"/>
      <c r="F102" s="577"/>
      <c r="G102" s="577"/>
      <c r="H102" s="577"/>
      <c r="I102" s="25">
        <f>I36*8.33%</f>
        <v>56.189182000000002</v>
      </c>
    </row>
    <row r="103" spans="1:9" ht="13" x14ac:dyDescent="0.3">
      <c r="A103" s="102" t="s">
        <v>13</v>
      </c>
      <c r="B103" s="577" t="s">
        <v>191</v>
      </c>
      <c r="C103" s="577"/>
      <c r="D103" s="577"/>
      <c r="E103" s="577"/>
      <c r="F103" s="577"/>
      <c r="G103" s="577"/>
      <c r="H103" s="577"/>
      <c r="I103" s="40">
        <f>I36*1%</f>
        <v>6.745400000000001</v>
      </c>
    </row>
    <row r="104" spans="1:9" ht="13" x14ac:dyDescent="0.3">
      <c r="A104" s="102" t="s">
        <v>12</v>
      </c>
      <c r="B104" s="577" t="s">
        <v>180</v>
      </c>
      <c r="C104" s="577"/>
      <c r="D104" s="577"/>
      <c r="E104" s="577"/>
      <c r="F104" s="577"/>
      <c r="G104" s="577"/>
      <c r="H104" s="577"/>
      <c r="I104" s="40">
        <f>I36*0.02%</f>
        <v>0.13490800000000003</v>
      </c>
    </row>
    <row r="105" spans="1:9" ht="13" x14ac:dyDescent="0.3">
      <c r="A105" s="102" t="s">
        <v>35</v>
      </c>
      <c r="B105" s="577" t="s">
        <v>192</v>
      </c>
      <c r="C105" s="577"/>
      <c r="D105" s="577"/>
      <c r="E105" s="577"/>
      <c r="F105" s="577"/>
      <c r="G105" s="577"/>
      <c r="H105" s="577"/>
      <c r="I105" s="40">
        <f>I36*0.05%</f>
        <v>0.33727000000000007</v>
      </c>
    </row>
    <row r="106" spans="1:9" ht="13" x14ac:dyDescent="0.3">
      <c r="A106" s="102" t="s">
        <v>32</v>
      </c>
      <c r="B106" s="577" t="s">
        <v>193</v>
      </c>
      <c r="C106" s="577"/>
      <c r="D106" s="577"/>
      <c r="E106" s="577"/>
      <c r="F106" s="577"/>
      <c r="G106" s="577"/>
      <c r="H106" s="577"/>
      <c r="I106" s="37">
        <f>I36*0.28%</f>
        <v>1.8887120000000004</v>
      </c>
    </row>
    <row r="107" spans="1:9" ht="13" x14ac:dyDescent="0.3">
      <c r="A107" s="102" t="s">
        <v>81</v>
      </c>
      <c r="B107" s="577" t="s">
        <v>65</v>
      </c>
      <c r="C107" s="577"/>
      <c r="D107" s="577"/>
      <c r="E107" s="577"/>
      <c r="F107" s="577"/>
      <c r="G107" s="577"/>
      <c r="H107" s="577"/>
      <c r="I107" s="37"/>
    </row>
    <row r="108" spans="1:9" ht="13" x14ac:dyDescent="0.3">
      <c r="A108" s="578" t="s">
        <v>80</v>
      </c>
      <c r="B108" s="578"/>
      <c r="C108" s="578"/>
      <c r="D108" s="578"/>
      <c r="E108" s="578"/>
      <c r="F108" s="578"/>
      <c r="G108" s="578"/>
      <c r="H108" s="578"/>
      <c r="I108" s="37">
        <f>SUM(I102:I107)</f>
        <v>65.295472000000004</v>
      </c>
    </row>
    <row r="109" spans="1:9" ht="13" x14ac:dyDescent="0.3">
      <c r="A109" s="105" t="s">
        <v>79</v>
      </c>
      <c r="B109" s="577" t="s">
        <v>78</v>
      </c>
      <c r="C109" s="577"/>
      <c r="D109" s="577"/>
      <c r="E109" s="577"/>
      <c r="F109" s="577"/>
      <c r="G109" s="577"/>
      <c r="H109" s="577"/>
      <c r="I109" s="37">
        <f>ROUND(H72*I108,2)</f>
        <v>24.03</v>
      </c>
    </row>
    <row r="110" spans="1:9" ht="13" x14ac:dyDescent="0.25">
      <c r="A110" s="578" t="s">
        <v>47</v>
      </c>
      <c r="B110" s="578"/>
      <c r="C110" s="578"/>
      <c r="D110" s="578"/>
      <c r="E110" s="578"/>
      <c r="F110" s="578"/>
      <c r="G110" s="578"/>
      <c r="H110" s="578"/>
      <c r="I110" s="25">
        <f>SUM(I108:I109)</f>
        <v>89.325472000000005</v>
      </c>
    </row>
    <row r="111" spans="1:9" ht="14" x14ac:dyDescent="0.25">
      <c r="A111" s="581" t="s">
        <v>77</v>
      </c>
      <c r="B111" s="581"/>
      <c r="C111" s="581"/>
      <c r="D111" s="581"/>
      <c r="E111" s="581"/>
      <c r="F111" s="581"/>
      <c r="G111" s="581"/>
      <c r="H111" s="581"/>
      <c r="I111" s="581"/>
    </row>
    <row r="112" spans="1:9" ht="14" x14ac:dyDescent="0.25">
      <c r="A112" s="111">
        <v>4</v>
      </c>
      <c r="B112" s="554" t="s">
        <v>34</v>
      </c>
      <c r="C112" s="554"/>
      <c r="D112" s="554"/>
      <c r="E112" s="554"/>
      <c r="F112" s="554"/>
      <c r="G112" s="554"/>
      <c r="H112" s="554"/>
      <c r="I112" s="111" t="s">
        <v>16</v>
      </c>
    </row>
    <row r="113" spans="1:9" ht="13" x14ac:dyDescent="0.25">
      <c r="A113" s="104" t="s">
        <v>76</v>
      </c>
      <c r="B113" s="553" t="s">
        <v>75</v>
      </c>
      <c r="C113" s="553"/>
      <c r="D113" s="553"/>
      <c r="E113" s="553"/>
      <c r="F113" s="553"/>
      <c r="G113" s="553"/>
      <c r="H113" s="553"/>
      <c r="I113" s="25">
        <f>I72</f>
        <v>248.23071999999999</v>
      </c>
    </row>
    <row r="114" spans="1:9" ht="13" x14ac:dyDescent="0.25">
      <c r="A114" s="104" t="s">
        <v>74</v>
      </c>
      <c r="B114" s="553" t="s">
        <v>73</v>
      </c>
      <c r="C114" s="553"/>
      <c r="D114" s="553"/>
      <c r="E114" s="553"/>
      <c r="F114" s="553"/>
      <c r="G114" s="553"/>
      <c r="H114" s="553"/>
      <c r="I114" s="25">
        <f>I82</f>
        <v>102.521394</v>
      </c>
    </row>
    <row r="115" spans="1:9" ht="13" x14ac:dyDescent="0.25">
      <c r="A115" s="104" t="s">
        <v>72</v>
      </c>
      <c r="B115" s="553" t="s">
        <v>71</v>
      </c>
      <c r="C115" s="553"/>
      <c r="D115" s="553"/>
      <c r="E115" s="553"/>
      <c r="F115" s="553"/>
      <c r="G115" s="553"/>
      <c r="H115" s="553"/>
      <c r="I115" s="25">
        <f>I88</f>
        <v>0.64217800000000014</v>
      </c>
    </row>
    <row r="116" spans="1:9" ht="13" x14ac:dyDescent="0.25">
      <c r="A116" s="104" t="s">
        <v>70</v>
      </c>
      <c r="B116" s="553" t="s">
        <v>69</v>
      </c>
      <c r="C116" s="553"/>
      <c r="D116" s="553"/>
      <c r="E116" s="553"/>
      <c r="F116" s="553"/>
      <c r="G116" s="553"/>
      <c r="H116" s="553"/>
      <c r="I116" s="25">
        <f>I99</f>
        <v>49.277181968000001</v>
      </c>
    </row>
    <row r="117" spans="1:9" ht="13" x14ac:dyDescent="0.25">
      <c r="A117" s="104" t="s">
        <v>68</v>
      </c>
      <c r="B117" s="553" t="s">
        <v>67</v>
      </c>
      <c r="C117" s="553"/>
      <c r="D117" s="553"/>
      <c r="E117" s="553"/>
      <c r="F117" s="553"/>
      <c r="G117" s="553"/>
      <c r="H117" s="553"/>
      <c r="I117" s="25">
        <f>I110</f>
        <v>89.325472000000005</v>
      </c>
    </row>
    <row r="118" spans="1:9" ht="13" x14ac:dyDescent="0.25">
      <c r="A118" s="104" t="s">
        <v>66</v>
      </c>
      <c r="B118" s="553" t="s">
        <v>65</v>
      </c>
      <c r="C118" s="553"/>
      <c r="D118" s="553"/>
      <c r="E118" s="553"/>
      <c r="F118" s="553"/>
      <c r="G118" s="553"/>
      <c r="H118" s="553"/>
      <c r="I118" s="25">
        <v>0</v>
      </c>
    </row>
    <row r="119" spans="1:9" ht="13" x14ac:dyDescent="0.25">
      <c r="A119" s="578" t="s">
        <v>47</v>
      </c>
      <c r="B119" s="578"/>
      <c r="C119" s="578"/>
      <c r="D119" s="578"/>
      <c r="E119" s="578"/>
      <c r="F119" s="578"/>
      <c r="G119" s="578"/>
      <c r="H119" s="578"/>
      <c r="I119" s="25">
        <f>SUM(I113:I118)</f>
        <v>489.99694596799998</v>
      </c>
    </row>
    <row r="120" spans="1:9" ht="13" x14ac:dyDescent="0.25">
      <c r="A120" s="560" t="s">
        <v>64</v>
      </c>
      <c r="B120" s="560"/>
      <c r="C120" s="560"/>
      <c r="D120" s="560"/>
      <c r="E120" s="560"/>
      <c r="F120" s="560"/>
      <c r="G120" s="560"/>
      <c r="H120" s="560"/>
      <c r="I120" s="560"/>
    </row>
    <row r="121" spans="1:9" ht="14" x14ac:dyDescent="0.25">
      <c r="A121" s="111">
        <v>5</v>
      </c>
      <c r="B121" s="581" t="s">
        <v>63</v>
      </c>
      <c r="C121" s="581"/>
      <c r="D121" s="581"/>
      <c r="E121" s="581"/>
      <c r="F121" s="581"/>
      <c r="G121" s="581"/>
      <c r="H121" s="111" t="s">
        <v>62</v>
      </c>
      <c r="I121" s="34" t="s">
        <v>16</v>
      </c>
    </row>
    <row r="122" spans="1:9" ht="13" x14ac:dyDescent="0.25">
      <c r="A122" s="582" t="s">
        <v>61</v>
      </c>
      <c r="B122" s="582"/>
      <c r="C122" s="582"/>
      <c r="D122" s="582"/>
      <c r="E122" s="582"/>
      <c r="F122" s="582"/>
      <c r="G122" s="582"/>
      <c r="H122" s="33" t="s">
        <v>49</v>
      </c>
      <c r="I122" s="23">
        <f>SUM(I36+I48+I58+I119)</f>
        <v>1404.5369459680001</v>
      </c>
    </row>
    <row r="123" spans="1:9" ht="13" x14ac:dyDescent="0.25">
      <c r="A123" s="104" t="s">
        <v>15</v>
      </c>
      <c r="B123" s="577" t="s">
        <v>60</v>
      </c>
      <c r="C123" s="577"/>
      <c r="D123" s="577"/>
      <c r="E123" s="577"/>
      <c r="F123" s="577"/>
      <c r="G123" s="577"/>
      <c r="H123" s="32">
        <v>1.15E-2</v>
      </c>
      <c r="I123" s="25">
        <v>18.47</v>
      </c>
    </row>
    <row r="124" spans="1:9" ht="13" x14ac:dyDescent="0.25">
      <c r="A124" s="582" t="s">
        <v>59</v>
      </c>
      <c r="B124" s="582"/>
      <c r="C124" s="582"/>
      <c r="D124" s="582"/>
      <c r="E124" s="582"/>
      <c r="F124" s="582"/>
      <c r="G124" s="582"/>
      <c r="H124" s="31" t="s">
        <v>49</v>
      </c>
      <c r="I124" s="23">
        <f>SUM(I36+I48+I58+I119+I123)</f>
        <v>1423.0069459680001</v>
      </c>
    </row>
    <row r="125" spans="1:9" ht="13" x14ac:dyDescent="0.25">
      <c r="A125" s="104" t="s">
        <v>13</v>
      </c>
      <c r="B125" s="577" t="s">
        <v>58</v>
      </c>
      <c r="C125" s="577"/>
      <c r="D125" s="577"/>
      <c r="E125" s="577"/>
      <c r="F125" s="577"/>
      <c r="G125" s="577"/>
      <c r="H125" s="32">
        <v>3.1E-2</v>
      </c>
      <c r="I125" s="25">
        <v>50</v>
      </c>
    </row>
    <row r="126" spans="1:9" ht="13" x14ac:dyDescent="0.25">
      <c r="A126" s="582" t="s">
        <v>57</v>
      </c>
      <c r="B126" s="582"/>
      <c r="C126" s="582"/>
      <c r="D126" s="582"/>
      <c r="E126" s="582"/>
      <c r="F126" s="582"/>
      <c r="G126" s="582"/>
      <c r="H126" s="31" t="s">
        <v>49</v>
      </c>
      <c r="I126" s="23">
        <f>SUM(I36+I48+I58+I119+I123+I125)</f>
        <v>1473.0069459680001</v>
      </c>
    </row>
    <row r="127" spans="1:9" ht="13" x14ac:dyDescent="0.25">
      <c r="A127" s="104" t="s">
        <v>12</v>
      </c>
      <c r="B127" s="577" t="s">
        <v>56</v>
      </c>
      <c r="C127" s="577"/>
      <c r="D127" s="577"/>
      <c r="E127" s="577"/>
      <c r="F127" s="577"/>
      <c r="G127" s="577"/>
      <c r="H127" s="30" t="s">
        <v>49</v>
      </c>
      <c r="I127" s="28" t="s">
        <v>49</v>
      </c>
    </row>
    <row r="128" spans="1:9" ht="13" x14ac:dyDescent="0.25">
      <c r="A128" s="104"/>
      <c r="B128" s="577" t="s">
        <v>55</v>
      </c>
      <c r="C128" s="577"/>
      <c r="D128" s="577"/>
      <c r="E128" s="577"/>
      <c r="F128" s="577"/>
      <c r="G128" s="577"/>
      <c r="H128" s="30" t="s">
        <v>49</v>
      </c>
      <c r="I128" s="28" t="s">
        <v>49</v>
      </c>
    </row>
    <row r="129" spans="1:9" ht="13" x14ac:dyDescent="0.25">
      <c r="A129" s="104"/>
      <c r="B129" s="583" t="s">
        <v>54</v>
      </c>
      <c r="C129" s="583"/>
      <c r="D129" s="583"/>
      <c r="E129" s="583"/>
      <c r="F129" s="583"/>
      <c r="G129" s="583"/>
      <c r="H129" s="26">
        <v>0.03</v>
      </c>
      <c r="I129" s="25">
        <v>48.38</v>
      </c>
    </row>
    <row r="130" spans="1:9" ht="13" x14ac:dyDescent="0.25">
      <c r="A130" s="104"/>
      <c r="B130" s="583" t="s">
        <v>53</v>
      </c>
      <c r="C130" s="583"/>
      <c r="D130" s="583"/>
      <c r="E130" s="583"/>
      <c r="F130" s="583"/>
      <c r="G130" s="583"/>
      <c r="H130" s="26">
        <v>6.4999999999999997E-3</v>
      </c>
      <c r="I130" s="25">
        <v>10.48</v>
      </c>
    </row>
    <row r="131" spans="1:9" ht="13" x14ac:dyDescent="0.25">
      <c r="A131" s="104"/>
      <c r="B131" s="582" t="s">
        <v>52</v>
      </c>
      <c r="C131" s="582"/>
      <c r="D131" s="582"/>
      <c r="E131" s="582"/>
      <c r="F131" s="582"/>
      <c r="G131" s="582"/>
      <c r="H131" s="29" t="s">
        <v>49</v>
      </c>
      <c r="I131" s="28" t="s">
        <v>49</v>
      </c>
    </row>
    <row r="132" spans="1:9" ht="13" x14ac:dyDescent="0.25">
      <c r="A132" s="104"/>
      <c r="B132" s="584" t="s">
        <v>51</v>
      </c>
      <c r="C132" s="584"/>
      <c r="D132" s="584"/>
      <c r="E132" s="584"/>
      <c r="F132" s="584"/>
      <c r="G132" s="584"/>
      <c r="H132" s="29" t="s">
        <v>49</v>
      </c>
      <c r="I132" s="28" t="s">
        <v>49</v>
      </c>
    </row>
    <row r="133" spans="1:9" ht="13" x14ac:dyDescent="0.25">
      <c r="A133" s="104"/>
      <c r="B133" s="573" t="s">
        <v>50</v>
      </c>
      <c r="C133" s="573"/>
      <c r="D133" s="573"/>
      <c r="E133" s="573"/>
      <c r="F133" s="573"/>
      <c r="G133" s="573"/>
      <c r="H133" s="29" t="s">
        <v>49</v>
      </c>
      <c r="I133" s="28" t="s">
        <v>49</v>
      </c>
    </row>
    <row r="134" spans="1:9" ht="13" x14ac:dyDescent="0.25">
      <c r="A134" s="104"/>
      <c r="B134" s="583" t="s">
        <v>179</v>
      </c>
      <c r="C134" s="583"/>
      <c r="D134" s="583"/>
      <c r="E134" s="583"/>
      <c r="F134" s="583"/>
      <c r="G134" s="583"/>
      <c r="H134" s="26">
        <v>0.05</v>
      </c>
      <c r="I134" s="25">
        <v>80.63</v>
      </c>
    </row>
    <row r="135" spans="1:9" ht="13" x14ac:dyDescent="0.25">
      <c r="A135" s="578" t="s">
        <v>47</v>
      </c>
      <c r="B135" s="578"/>
      <c r="C135" s="578"/>
      <c r="D135" s="578"/>
      <c r="E135" s="578"/>
      <c r="F135" s="578"/>
      <c r="G135" s="578"/>
      <c r="H135" s="578"/>
      <c r="I135" s="25">
        <f>I123+I125+I129+I130+I134</f>
        <v>207.95999999999998</v>
      </c>
    </row>
    <row r="136" spans="1:9" ht="13" x14ac:dyDescent="0.25">
      <c r="A136" s="578"/>
      <c r="B136" s="578"/>
      <c r="C136" s="578"/>
      <c r="D136" s="578"/>
      <c r="E136" s="578"/>
      <c r="F136" s="578"/>
      <c r="G136" s="578"/>
      <c r="H136" s="578"/>
      <c r="I136" s="578"/>
    </row>
    <row r="137" spans="1:9" ht="13" x14ac:dyDescent="0.25">
      <c r="A137" s="589" t="s">
        <v>46</v>
      </c>
      <c r="B137" s="589"/>
      <c r="C137" s="589"/>
      <c r="D137" s="589"/>
      <c r="E137" s="589"/>
      <c r="F137" s="589"/>
      <c r="G137" s="589"/>
      <c r="H137" s="24">
        <f>SUM(H129:H134)</f>
        <v>8.6499999999999994E-2</v>
      </c>
      <c r="I137" s="23">
        <f>SUM(I129:I134)</f>
        <v>139.49</v>
      </c>
    </row>
    <row r="138" spans="1:9" x14ac:dyDescent="0.25">
      <c r="A138" s="590" t="s">
        <v>45</v>
      </c>
      <c r="B138" s="590"/>
      <c r="C138" s="591" t="s">
        <v>44</v>
      </c>
      <c r="D138" s="591"/>
      <c r="E138" s="591"/>
      <c r="F138" s="591"/>
      <c r="G138" s="591"/>
      <c r="H138" s="591"/>
      <c r="I138" s="591"/>
    </row>
    <row r="139" spans="1:9" x14ac:dyDescent="0.25">
      <c r="A139" s="590"/>
      <c r="B139" s="590"/>
      <c r="C139" s="592" t="s">
        <v>43</v>
      </c>
      <c r="D139" s="592"/>
      <c r="E139" s="592"/>
      <c r="F139" s="592"/>
      <c r="G139" s="592"/>
      <c r="H139" s="592"/>
      <c r="I139" s="592"/>
    </row>
    <row r="140" spans="1:9" x14ac:dyDescent="0.25">
      <c r="A140" s="590"/>
      <c r="B140" s="590"/>
      <c r="C140" s="593" t="s">
        <v>42</v>
      </c>
      <c r="D140" s="593"/>
      <c r="E140" s="593"/>
      <c r="F140" s="593"/>
      <c r="G140" s="593"/>
      <c r="H140" s="593"/>
      <c r="I140" s="593"/>
    </row>
    <row r="141" spans="1:9" x14ac:dyDescent="0.25">
      <c r="A141" s="585"/>
      <c r="B141" s="585"/>
      <c r="C141" s="585"/>
      <c r="D141" s="585"/>
      <c r="E141" s="585"/>
      <c r="F141" s="585"/>
      <c r="G141" s="585"/>
      <c r="H141" s="585"/>
      <c r="I141" s="585"/>
    </row>
    <row r="142" spans="1:9" ht="13" x14ac:dyDescent="0.25">
      <c r="A142" s="553" t="s">
        <v>41</v>
      </c>
      <c r="B142" s="553"/>
      <c r="C142" s="553"/>
      <c r="D142" s="553"/>
      <c r="E142" s="553"/>
      <c r="F142" s="553"/>
      <c r="G142" s="553"/>
      <c r="H142" s="553"/>
      <c r="I142" s="553"/>
    </row>
    <row r="143" spans="1:9" ht="13" x14ac:dyDescent="0.25">
      <c r="A143" s="578"/>
      <c r="B143" s="578"/>
      <c r="C143" s="578"/>
      <c r="D143" s="578"/>
      <c r="E143" s="578"/>
      <c r="F143" s="578"/>
      <c r="G143" s="578"/>
      <c r="H143" s="578"/>
      <c r="I143" s="578"/>
    </row>
    <row r="144" spans="1:9" ht="15.5" x14ac:dyDescent="0.25">
      <c r="A144" s="586" t="s">
        <v>40</v>
      </c>
      <c r="B144" s="586"/>
      <c r="C144" s="586"/>
      <c r="D144" s="586"/>
      <c r="E144" s="586"/>
      <c r="F144" s="586"/>
      <c r="G144" s="586"/>
      <c r="H144" s="586"/>
      <c r="I144" s="586"/>
    </row>
    <row r="145" spans="1:9" ht="14" x14ac:dyDescent="0.25">
      <c r="A145" s="587" t="s">
        <v>39</v>
      </c>
      <c r="B145" s="587"/>
      <c r="C145" s="587"/>
      <c r="D145" s="587"/>
      <c r="E145" s="587"/>
      <c r="F145" s="587"/>
      <c r="G145" s="587"/>
      <c r="H145" s="587"/>
      <c r="I145" s="103" t="s">
        <v>16</v>
      </c>
    </row>
    <row r="146" spans="1:9" ht="13" x14ac:dyDescent="0.25">
      <c r="A146" s="107" t="s">
        <v>15</v>
      </c>
      <c r="B146" s="588" t="s">
        <v>38</v>
      </c>
      <c r="C146" s="588"/>
      <c r="D146" s="588"/>
      <c r="E146" s="588"/>
      <c r="F146" s="588"/>
      <c r="G146" s="588"/>
      <c r="H146" s="588"/>
      <c r="I146" s="20">
        <f>I36</f>
        <v>674.54000000000008</v>
      </c>
    </row>
    <row r="147" spans="1:9" ht="13" x14ac:dyDescent="0.25">
      <c r="A147" s="107" t="s">
        <v>13</v>
      </c>
      <c r="B147" s="588" t="s">
        <v>37</v>
      </c>
      <c r="C147" s="588"/>
      <c r="D147" s="588"/>
      <c r="E147" s="588"/>
      <c r="F147" s="588"/>
      <c r="G147" s="588"/>
      <c r="H147" s="588"/>
      <c r="I147" s="20">
        <f>I48</f>
        <v>220</v>
      </c>
    </row>
    <row r="148" spans="1:9" ht="13" x14ac:dyDescent="0.25">
      <c r="A148" s="107" t="s">
        <v>12</v>
      </c>
      <c r="B148" s="588" t="s">
        <v>36</v>
      </c>
      <c r="C148" s="588"/>
      <c r="D148" s="588"/>
      <c r="E148" s="588"/>
      <c r="F148" s="588"/>
      <c r="G148" s="588"/>
      <c r="H148" s="588"/>
      <c r="I148" s="20">
        <f>I58</f>
        <v>20</v>
      </c>
    </row>
    <row r="149" spans="1:9" ht="13" x14ac:dyDescent="0.25">
      <c r="A149" s="107" t="s">
        <v>35</v>
      </c>
      <c r="B149" s="588" t="s">
        <v>34</v>
      </c>
      <c r="C149" s="588"/>
      <c r="D149" s="588"/>
      <c r="E149" s="588"/>
      <c r="F149" s="588"/>
      <c r="G149" s="588"/>
      <c r="H149" s="588"/>
      <c r="I149" s="20">
        <f>I119</f>
        <v>489.99694596799998</v>
      </c>
    </row>
    <row r="150" spans="1:9" ht="13" x14ac:dyDescent="0.25">
      <c r="A150" s="598" t="s">
        <v>33</v>
      </c>
      <c r="B150" s="598"/>
      <c r="C150" s="598"/>
      <c r="D150" s="598"/>
      <c r="E150" s="598"/>
      <c r="F150" s="598"/>
      <c r="G150" s="598"/>
      <c r="H150" s="598"/>
      <c r="I150" s="20">
        <f>SUM(I146:I149)</f>
        <v>1404.5369459680001</v>
      </c>
    </row>
    <row r="151" spans="1:9" ht="13" x14ac:dyDescent="0.25">
      <c r="A151" s="21" t="s">
        <v>32</v>
      </c>
      <c r="B151" s="588" t="s">
        <v>31</v>
      </c>
      <c r="C151" s="588"/>
      <c r="D151" s="588"/>
      <c r="E151" s="588"/>
      <c r="F151" s="588"/>
      <c r="G151" s="588"/>
      <c r="H151" s="588"/>
      <c r="I151" s="20">
        <v>207.96</v>
      </c>
    </row>
    <row r="152" spans="1:9" ht="13" x14ac:dyDescent="0.25">
      <c r="A152" s="598" t="s">
        <v>30</v>
      </c>
      <c r="B152" s="598"/>
      <c r="C152" s="598"/>
      <c r="D152" s="598"/>
      <c r="E152" s="598"/>
      <c r="F152" s="598"/>
      <c r="G152" s="598"/>
      <c r="H152" s="598"/>
      <c r="I152" s="20">
        <v>1612.5</v>
      </c>
    </row>
    <row r="153" spans="1:9" ht="14.5" x14ac:dyDescent="0.25">
      <c r="A153" s="594" t="s">
        <v>29</v>
      </c>
      <c r="B153" s="594"/>
      <c r="C153" s="594"/>
      <c r="D153" s="594"/>
      <c r="E153" s="594"/>
      <c r="F153" s="594"/>
      <c r="G153" s="594"/>
      <c r="H153" s="594"/>
      <c r="I153" s="594"/>
    </row>
    <row r="154" spans="1:9" ht="15.5" x14ac:dyDescent="0.25">
      <c r="A154" s="586" t="s">
        <v>28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69" x14ac:dyDescent="0.25">
      <c r="A155" s="595" t="s">
        <v>27</v>
      </c>
      <c r="B155" s="595"/>
      <c r="C155" s="580" t="s">
        <v>26</v>
      </c>
      <c r="D155" s="580"/>
      <c r="E155" s="19" t="s">
        <v>25</v>
      </c>
      <c r="F155" s="580" t="s">
        <v>24</v>
      </c>
      <c r="G155" s="580"/>
      <c r="H155" s="103" t="s">
        <v>23</v>
      </c>
      <c r="I155" s="103" t="s">
        <v>22</v>
      </c>
    </row>
    <row r="156" spans="1:9" x14ac:dyDescent="0.25">
      <c r="A156" s="621" t="s">
        <v>197</v>
      </c>
      <c r="B156" s="596"/>
      <c r="C156" s="619">
        <v>1612.5</v>
      </c>
      <c r="D156" s="597"/>
      <c r="E156" s="18">
        <v>2</v>
      </c>
      <c r="F156" s="619">
        <v>1612.5</v>
      </c>
      <c r="G156" s="597"/>
      <c r="H156" s="16">
        <v>1</v>
      </c>
      <c r="I156" s="108">
        <v>1612.5</v>
      </c>
    </row>
    <row r="157" spans="1:9" ht="13" x14ac:dyDescent="0.25">
      <c r="A157" s="603" t="s">
        <v>20</v>
      </c>
      <c r="B157" s="603"/>
      <c r="C157" s="603"/>
      <c r="D157" s="603"/>
      <c r="E157" s="603"/>
      <c r="F157" s="603"/>
      <c r="G157" s="603"/>
      <c r="H157" s="603"/>
      <c r="I157" s="108">
        <v>1612.5</v>
      </c>
    </row>
    <row r="158" spans="1:9" ht="15.5" x14ac:dyDescent="0.25">
      <c r="A158" s="586" t="s">
        <v>19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15.5" x14ac:dyDescent="0.25">
      <c r="A159" s="586" t="s">
        <v>18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13" x14ac:dyDescent="0.25">
      <c r="A160" s="580" t="s">
        <v>17</v>
      </c>
      <c r="B160" s="580"/>
      <c r="C160" s="580"/>
      <c r="D160" s="580"/>
      <c r="E160" s="580"/>
      <c r="F160" s="580"/>
      <c r="G160" s="580"/>
      <c r="H160" s="580"/>
      <c r="I160" s="103" t="s">
        <v>16</v>
      </c>
    </row>
    <row r="161" spans="1:9" x14ac:dyDescent="0.25">
      <c r="A161" s="106" t="s">
        <v>15</v>
      </c>
      <c r="B161" s="583" t="s">
        <v>14</v>
      </c>
      <c r="C161" s="583"/>
      <c r="D161" s="583"/>
      <c r="E161" s="583"/>
      <c r="F161" s="583"/>
      <c r="G161" s="583"/>
      <c r="H161" s="583"/>
      <c r="I161" s="16">
        <v>20</v>
      </c>
    </row>
    <row r="162" spans="1:9" x14ac:dyDescent="0.25">
      <c r="A162" s="106" t="s">
        <v>13</v>
      </c>
      <c r="B162" s="583" t="s">
        <v>9</v>
      </c>
      <c r="C162" s="583"/>
      <c r="D162" s="583"/>
      <c r="E162" s="583"/>
      <c r="F162" s="583"/>
      <c r="G162" s="583"/>
      <c r="H162" s="583"/>
      <c r="I162" s="108">
        <v>1612.5</v>
      </c>
    </row>
    <row r="163" spans="1:9" x14ac:dyDescent="0.25">
      <c r="A163" s="106" t="s">
        <v>12</v>
      </c>
      <c r="B163" s="583" t="s">
        <v>11</v>
      </c>
      <c r="C163" s="583"/>
      <c r="D163" s="583"/>
      <c r="E163" s="583"/>
      <c r="F163" s="583"/>
      <c r="G163" s="583"/>
      <c r="H163" s="583"/>
      <c r="I163" s="108">
        <v>32250</v>
      </c>
    </row>
    <row r="164" spans="1:9" x14ac:dyDescent="0.25">
      <c r="A164" s="599"/>
      <c r="B164" s="599"/>
      <c r="C164" s="599"/>
      <c r="D164" s="599"/>
      <c r="E164" s="599"/>
      <c r="F164" s="599"/>
      <c r="G164" s="599"/>
      <c r="H164" s="599"/>
      <c r="I164" s="599"/>
    </row>
    <row r="165" spans="1:9" x14ac:dyDescent="0.25">
      <c r="A165" s="596" t="s">
        <v>10</v>
      </c>
      <c r="B165" s="596"/>
      <c r="C165" s="596"/>
      <c r="D165" s="596"/>
      <c r="E165" s="596"/>
      <c r="F165" s="596"/>
      <c r="G165" s="596"/>
      <c r="H165" s="596"/>
      <c r="I165" s="596"/>
    </row>
    <row r="166" spans="1:9" ht="13" x14ac:dyDescent="0.3">
      <c r="A166" s="13"/>
      <c r="B166" s="13"/>
      <c r="C166" s="13"/>
      <c r="D166" s="13"/>
      <c r="E166" s="13"/>
      <c r="F166" s="13"/>
      <c r="G166" s="13"/>
      <c r="H166" s="12"/>
      <c r="I166" s="12"/>
    </row>
    <row r="167" spans="1:9" ht="13" x14ac:dyDescent="0.3">
      <c r="A167" s="600"/>
      <c r="B167" s="600"/>
      <c r="C167" s="600"/>
      <c r="D167" s="600"/>
      <c r="E167" s="600"/>
      <c r="F167" s="600"/>
      <c r="G167" s="600"/>
      <c r="H167" s="600"/>
      <c r="I167" s="600"/>
    </row>
    <row r="168" spans="1:9" ht="18" x14ac:dyDescent="0.25">
      <c r="A168" s="601" t="s">
        <v>9</v>
      </c>
      <c r="B168" s="601"/>
      <c r="C168" s="601"/>
      <c r="D168" s="601"/>
      <c r="E168" s="601"/>
      <c r="F168" s="601"/>
      <c r="G168" s="602">
        <v>1612.5</v>
      </c>
      <c r="H168" s="602"/>
      <c r="I168" s="602"/>
    </row>
    <row r="169" spans="1:9" ht="18" x14ac:dyDescent="0.4">
      <c r="A169" s="607"/>
      <c r="B169" s="607"/>
      <c r="C169" s="607"/>
      <c r="D169" s="607"/>
      <c r="E169" s="607"/>
      <c r="F169" s="607"/>
      <c r="G169" s="607"/>
      <c r="H169" s="607"/>
      <c r="I169" s="607"/>
    </row>
    <row r="170" spans="1:9" ht="18" x14ac:dyDescent="0.25">
      <c r="A170" s="601" t="s">
        <v>8</v>
      </c>
      <c r="B170" s="601"/>
      <c r="C170" s="601"/>
      <c r="D170" s="601"/>
      <c r="E170" s="601"/>
      <c r="F170" s="601"/>
      <c r="G170" s="608">
        <f>H15</f>
        <v>20</v>
      </c>
      <c r="H170" s="608"/>
      <c r="I170" s="608"/>
    </row>
    <row r="171" spans="1:9" ht="18" x14ac:dyDescent="0.25">
      <c r="A171" s="609"/>
      <c r="B171" s="609"/>
      <c r="C171" s="609"/>
      <c r="D171" s="609"/>
      <c r="E171" s="609"/>
      <c r="F171" s="609"/>
      <c r="G171" s="609"/>
      <c r="H171" s="609"/>
      <c r="I171" s="609"/>
    </row>
    <row r="172" spans="1:9" ht="18" x14ac:dyDescent="0.25">
      <c r="A172" s="610" t="s">
        <v>7</v>
      </c>
      <c r="B172" s="610"/>
      <c r="C172" s="610"/>
      <c r="D172" s="610"/>
      <c r="E172" s="610"/>
      <c r="F172" s="610"/>
      <c r="G172" s="611">
        <v>32250</v>
      </c>
      <c r="H172" s="611"/>
      <c r="I172" s="611"/>
    </row>
    <row r="173" spans="1:9" ht="13" x14ac:dyDescent="0.25">
      <c r="A173" s="570"/>
      <c r="B173" s="570"/>
      <c r="C173" s="570"/>
      <c r="D173" s="570"/>
      <c r="E173" s="570"/>
      <c r="F173" s="570"/>
      <c r="G173" s="570"/>
      <c r="H173" s="570"/>
      <c r="I173" s="570"/>
    </row>
    <row r="174" spans="1:9" ht="13" x14ac:dyDescent="0.25">
      <c r="A174" s="604" t="s">
        <v>207</v>
      </c>
      <c r="B174" s="604"/>
      <c r="C174" s="604"/>
      <c r="D174" s="604"/>
      <c r="E174" s="604"/>
      <c r="F174" s="604"/>
      <c r="G174" s="604"/>
      <c r="H174" s="604"/>
      <c r="I174" s="604"/>
    </row>
    <row r="175" spans="1:9" x14ac:dyDescent="0.25">
      <c r="A175" s="560" t="s">
        <v>5</v>
      </c>
      <c r="B175" s="560"/>
      <c r="C175" s="560"/>
      <c r="D175" s="560"/>
      <c r="E175" s="560"/>
      <c r="F175" s="560"/>
      <c r="G175" s="560"/>
      <c r="H175" s="580" t="s">
        <v>4</v>
      </c>
      <c r="I175" s="580"/>
    </row>
    <row r="176" spans="1:9" x14ac:dyDescent="0.25">
      <c r="A176" s="560"/>
      <c r="B176" s="560"/>
      <c r="C176" s="560"/>
      <c r="D176" s="560"/>
      <c r="E176" s="560"/>
      <c r="F176" s="560"/>
      <c r="G176" s="560"/>
      <c r="H176" s="580"/>
      <c r="I176" s="580"/>
    </row>
    <row r="177" spans="1:9" x14ac:dyDescent="0.25">
      <c r="A177" s="620" t="s">
        <v>215</v>
      </c>
      <c r="B177" s="605"/>
      <c r="C177" s="605"/>
      <c r="D177" s="605"/>
      <c r="E177" s="605"/>
      <c r="F177" s="605"/>
      <c r="G177" s="605"/>
      <c r="H177" s="606">
        <v>1</v>
      </c>
      <c r="I177" s="606"/>
    </row>
    <row r="178" spans="1:9" x14ac:dyDescent="0.25">
      <c r="A178" s="616"/>
      <c r="B178" s="616"/>
      <c r="C178" s="616"/>
      <c r="D178" s="616"/>
      <c r="E178" s="616"/>
      <c r="F178" s="616"/>
      <c r="G178" s="616"/>
      <c r="H178" s="616"/>
      <c r="I178" s="616"/>
    </row>
    <row r="179" spans="1:9" x14ac:dyDescent="0.25">
      <c r="A179" s="616"/>
      <c r="B179" s="616"/>
      <c r="C179" s="616"/>
      <c r="D179" s="616"/>
      <c r="E179" s="616"/>
      <c r="F179" s="616"/>
      <c r="G179" s="616"/>
      <c r="H179" s="616"/>
      <c r="I179" s="616"/>
    </row>
    <row r="180" spans="1:9" ht="13" x14ac:dyDescent="0.25">
      <c r="A180" s="617" t="s">
        <v>206</v>
      </c>
      <c r="B180" s="617"/>
      <c r="C180" s="617"/>
      <c r="D180" s="617"/>
      <c r="E180" s="617"/>
      <c r="F180" s="617"/>
      <c r="G180" s="617"/>
      <c r="H180" s="617"/>
      <c r="I180" s="617"/>
    </row>
    <row r="181" spans="1:9" ht="13" x14ac:dyDescent="0.25">
      <c r="A181" s="580" t="s">
        <v>1</v>
      </c>
      <c r="B181" s="580"/>
      <c r="C181" s="580"/>
      <c r="D181" s="580"/>
      <c r="E181" s="580"/>
      <c r="F181" s="580"/>
      <c r="G181" s="580"/>
      <c r="H181" s="580" t="s">
        <v>0</v>
      </c>
      <c r="I181" s="580"/>
    </row>
    <row r="182" spans="1:9" ht="14" x14ac:dyDescent="0.3">
      <c r="A182" s="618"/>
      <c r="B182" s="618"/>
      <c r="C182" s="618"/>
      <c r="D182" s="618"/>
      <c r="E182" s="618"/>
      <c r="F182" s="618"/>
      <c r="G182" s="618"/>
      <c r="H182" s="580"/>
      <c r="I182" s="580"/>
    </row>
  </sheetData>
  <mergeCells count="194">
    <mergeCell ref="A180:I180"/>
    <mergeCell ref="A181:G181"/>
    <mergeCell ref="H181:I181"/>
    <mergeCell ref="A182:G182"/>
    <mergeCell ref="H182:I182"/>
    <mergeCell ref="A173:I173"/>
    <mergeCell ref="A174:I174"/>
    <mergeCell ref="A175:G176"/>
    <mergeCell ref="H175:I176"/>
    <mergeCell ref="A177:G177"/>
    <mergeCell ref="H177:I177"/>
    <mergeCell ref="A178:I179"/>
    <mergeCell ref="A142:I142"/>
    <mergeCell ref="A143:I143"/>
    <mergeCell ref="A144:I144"/>
    <mergeCell ref="A145:H145"/>
    <mergeCell ref="B147:H147"/>
    <mergeCell ref="B149:H149"/>
    <mergeCell ref="B151:H151"/>
    <mergeCell ref="A152:H152"/>
    <mergeCell ref="A153:I153"/>
    <mergeCell ref="B146:H146"/>
    <mergeCell ref="B148:H148"/>
    <mergeCell ref="A150:H150"/>
    <mergeCell ref="B112:H112"/>
    <mergeCell ref="B113:H113"/>
    <mergeCell ref="B114:H114"/>
    <mergeCell ref="B115:H115"/>
    <mergeCell ref="A110:H110"/>
    <mergeCell ref="A111:I111"/>
    <mergeCell ref="B104:H104"/>
    <mergeCell ref="B106:H106"/>
    <mergeCell ref="B109:H109"/>
    <mergeCell ref="B105:H105"/>
    <mergeCell ref="B107:H107"/>
    <mergeCell ref="A108:H108"/>
    <mergeCell ref="A60:I60"/>
    <mergeCell ref="A62:I62"/>
    <mergeCell ref="B69:G69"/>
    <mergeCell ref="B70:G70"/>
    <mergeCell ref="B71:G71"/>
    <mergeCell ref="A72:G72"/>
    <mergeCell ref="B22:G22"/>
    <mergeCell ref="H22:I22"/>
    <mergeCell ref="A24:I24"/>
    <mergeCell ref="A25:I25"/>
    <mergeCell ref="A26:I26"/>
    <mergeCell ref="B29:G29"/>
    <mergeCell ref="B67:G67"/>
    <mergeCell ref="B68:G68"/>
    <mergeCell ref="B63:G63"/>
    <mergeCell ref="B64:G64"/>
    <mergeCell ref="B65:G65"/>
    <mergeCell ref="B66:G66"/>
    <mergeCell ref="B54:H54"/>
    <mergeCell ref="A59:I59"/>
    <mergeCell ref="B55:H55"/>
    <mergeCell ref="B56:H56"/>
    <mergeCell ref="B57:H57"/>
    <mergeCell ref="A58:H58"/>
    <mergeCell ref="H14:I14"/>
    <mergeCell ref="B15:G15"/>
    <mergeCell ref="H15:I15"/>
    <mergeCell ref="A16:I16"/>
    <mergeCell ref="A17:I17"/>
    <mergeCell ref="A18:I18"/>
    <mergeCell ref="A5:I5"/>
    <mergeCell ref="A6:I6"/>
    <mergeCell ref="A7:E7"/>
    <mergeCell ref="F7:I7"/>
    <mergeCell ref="A8:E8"/>
    <mergeCell ref="F8:I8"/>
    <mergeCell ref="B12:G12"/>
    <mergeCell ref="H12:I12"/>
    <mergeCell ref="A11:I11"/>
    <mergeCell ref="B13:G13"/>
    <mergeCell ref="H13:I13"/>
    <mergeCell ref="B14:G14"/>
    <mergeCell ref="A9:I9"/>
    <mergeCell ref="A171:I171"/>
    <mergeCell ref="A170:F170"/>
    <mergeCell ref="G170:I170"/>
    <mergeCell ref="A172:F172"/>
    <mergeCell ref="G172:I172"/>
    <mergeCell ref="A167:I167"/>
    <mergeCell ref="A168:F168"/>
    <mergeCell ref="G168:I168"/>
    <mergeCell ref="A169:I169"/>
    <mergeCell ref="A164:I164"/>
    <mergeCell ref="B161:H161"/>
    <mergeCell ref="B162:H162"/>
    <mergeCell ref="B163:H163"/>
    <mergeCell ref="A165:I165"/>
    <mergeCell ref="A157:H157"/>
    <mergeCell ref="A154:I154"/>
    <mergeCell ref="A155:B155"/>
    <mergeCell ref="C155:D155"/>
    <mergeCell ref="F155:G155"/>
    <mergeCell ref="A156:B156"/>
    <mergeCell ref="C156:D156"/>
    <mergeCell ref="F156:G156"/>
    <mergeCell ref="A158:I158"/>
    <mergeCell ref="A159:I159"/>
    <mergeCell ref="A160:H160"/>
    <mergeCell ref="A141:I141"/>
    <mergeCell ref="A138:B140"/>
    <mergeCell ref="C138:I138"/>
    <mergeCell ref="C139:I139"/>
    <mergeCell ref="C140:I140"/>
    <mergeCell ref="B134:G134"/>
    <mergeCell ref="A135:H135"/>
    <mergeCell ref="A136:I136"/>
    <mergeCell ref="A137:G137"/>
    <mergeCell ref="B128:G128"/>
    <mergeCell ref="B129:G129"/>
    <mergeCell ref="B130:G130"/>
    <mergeCell ref="B131:G131"/>
    <mergeCell ref="B132:G132"/>
    <mergeCell ref="B133:G133"/>
    <mergeCell ref="B125:G125"/>
    <mergeCell ref="B127:G127"/>
    <mergeCell ref="B116:H116"/>
    <mergeCell ref="B117:H117"/>
    <mergeCell ref="B118:H118"/>
    <mergeCell ref="A119:H119"/>
    <mergeCell ref="A120:I120"/>
    <mergeCell ref="B121:G121"/>
    <mergeCell ref="A122:G122"/>
    <mergeCell ref="B123:G123"/>
    <mergeCell ref="A124:G124"/>
    <mergeCell ref="A126:G126"/>
    <mergeCell ref="B98:H98"/>
    <mergeCell ref="B101:H101"/>
    <mergeCell ref="B102:H102"/>
    <mergeCell ref="B103:H103"/>
    <mergeCell ref="A99:H99"/>
    <mergeCell ref="A100:I100"/>
    <mergeCell ref="B92:H92"/>
    <mergeCell ref="B93:H93"/>
    <mergeCell ref="B94:H94"/>
    <mergeCell ref="B95:H95"/>
    <mergeCell ref="B96:H96"/>
    <mergeCell ref="B97:H97"/>
    <mergeCell ref="B87:H87"/>
    <mergeCell ref="B90:H90"/>
    <mergeCell ref="B91:H91"/>
    <mergeCell ref="B86:H86"/>
    <mergeCell ref="A88:H88"/>
    <mergeCell ref="A89:I89"/>
    <mergeCell ref="B85:H85"/>
    <mergeCell ref="B78:H78"/>
    <mergeCell ref="A74:I74"/>
    <mergeCell ref="A75:I75"/>
    <mergeCell ref="A76:I76"/>
    <mergeCell ref="B77:H77"/>
    <mergeCell ref="B79:H79"/>
    <mergeCell ref="A80:H80"/>
    <mergeCell ref="B81:H81"/>
    <mergeCell ref="A82:H82"/>
    <mergeCell ref="A83:I83"/>
    <mergeCell ref="A84:I84"/>
    <mergeCell ref="A49:I49"/>
    <mergeCell ref="B53:H53"/>
    <mergeCell ref="B48:H48"/>
    <mergeCell ref="A50:I50"/>
    <mergeCell ref="A51:I51"/>
    <mergeCell ref="A52:I52"/>
    <mergeCell ref="B42:H42"/>
    <mergeCell ref="B44:H44"/>
    <mergeCell ref="B45:H45"/>
    <mergeCell ref="B43:G43"/>
    <mergeCell ref="B46:H46"/>
    <mergeCell ref="B47:H47"/>
    <mergeCell ref="B39:H39"/>
    <mergeCell ref="B40:G40"/>
    <mergeCell ref="A36:H36"/>
    <mergeCell ref="A37:I37"/>
    <mergeCell ref="B38:H38"/>
    <mergeCell ref="B41:G41"/>
    <mergeCell ref="B31:H31"/>
    <mergeCell ref="B32:H32"/>
    <mergeCell ref="B35:H35"/>
    <mergeCell ref="B30:G30"/>
    <mergeCell ref="B33:H33"/>
    <mergeCell ref="B34:H34"/>
    <mergeCell ref="B27:G27"/>
    <mergeCell ref="B28:H28"/>
    <mergeCell ref="B19:G19"/>
    <mergeCell ref="H19:I19"/>
    <mergeCell ref="A23:I23"/>
    <mergeCell ref="B20:G20"/>
    <mergeCell ref="H20:I20"/>
    <mergeCell ref="B21:G21"/>
    <mergeCell ref="H21:I21"/>
  </mergeCell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2:I174"/>
  <sheetViews>
    <sheetView workbookViewId="0">
      <selection sqref="A1:J175"/>
    </sheetView>
  </sheetViews>
  <sheetFormatPr defaultRowHeight="12.5" x14ac:dyDescent="0.25"/>
  <cols>
    <col min="9" max="9" width="27.17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27"/>
      <c r="B12" s="431"/>
      <c r="C12" s="431"/>
      <c r="D12" s="431"/>
      <c r="E12" s="431"/>
      <c r="F12" s="431"/>
      <c r="G12" s="431"/>
      <c r="H12" s="431"/>
      <c r="I12" s="431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34" t="s">
        <v>15</v>
      </c>
      <c r="B14" s="553" t="s">
        <v>171</v>
      </c>
      <c r="C14" s="553"/>
      <c r="D14" s="553"/>
      <c r="E14" s="553"/>
      <c r="F14" s="553"/>
      <c r="G14" s="553"/>
      <c r="H14" s="555">
        <v>41087</v>
      </c>
      <c r="I14" s="555"/>
    </row>
    <row r="15" spans="1:9" ht="13" x14ac:dyDescent="0.25">
      <c r="A15" s="434" t="s">
        <v>13</v>
      </c>
      <c r="B15" s="553" t="s">
        <v>169</v>
      </c>
      <c r="C15" s="553"/>
      <c r="D15" s="553"/>
      <c r="E15" s="553"/>
      <c r="F15" s="553"/>
      <c r="G15" s="553"/>
      <c r="H15" s="556" t="s">
        <v>242</v>
      </c>
      <c r="I15" s="556"/>
    </row>
    <row r="16" spans="1:9" ht="13" x14ac:dyDescent="0.25">
      <c r="A16" s="434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34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34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34">
        <v>2</v>
      </c>
      <c r="B22" s="553" t="s">
        <v>161</v>
      </c>
      <c r="C22" s="553"/>
      <c r="D22" s="553"/>
      <c r="E22" s="553"/>
      <c r="F22" s="553"/>
      <c r="G22" s="553"/>
      <c r="H22" s="565">
        <v>738.02</v>
      </c>
      <c r="I22" s="565"/>
    </row>
    <row r="23" spans="1:9" ht="14" x14ac:dyDescent="0.25">
      <c r="A23" s="434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34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34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670.92</v>
      </c>
    </row>
    <row r="31" spans="1:9" ht="13" x14ac:dyDescent="0.25">
      <c r="A31" s="434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34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34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34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34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34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34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670.92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35">
        <v>2</v>
      </c>
      <c r="B40" s="554" t="s">
        <v>142</v>
      </c>
      <c r="C40" s="554"/>
      <c r="D40" s="554"/>
      <c r="E40" s="554"/>
      <c r="F40" s="554"/>
      <c r="G40" s="554"/>
      <c r="H40" s="554"/>
      <c r="I40" s="428" t="s">
        <v>16</v>
      </c>
    </row>
    <row r="41" spans="1:9" ht="13" x14ac:dyDescent="0.25">
      <c r="A41" s="429" t="s">
        <v>15</v>
      </c>
      <c r="B41" s="573"/>
      <c r="C41" s="573"/>
      <c r="D41" s="573"/>
      <c r="E41" s="573"/>
      <c r="F41" s="573"/>
      <c r="G41" s="573"/>
      <c r="H41" s="573"/>
      <c r="I41" s="25">
        <v>78.290000000000006</v>
      </c>
    </row>
    <row r="42" spans="1:9" ht="13" x14ac:dyDescent="0.25">
      <c r="A42" s="429"/>
      <c r="B42" s="572" t="s">
        <v>140</v>
      </c>
      <c r="C42" s="572"/>
      <c r="D42" s="572"/>
      <c r="E42" s="572"/>
      <c r="F42" s="572"/>
      <c r="G42" s="572"/>
      <c r="H42" s="57">
        <v>2.4500000000000002</v>
      </c>
      <c r="I42" s="28" t="s">
        <v>49</v>
      </c>
    </row>
    <row r="43" spans="1:9" ht="13" x14ac:dyDescent="0.25">
      <c r="A43" s="429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29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138.16</v>
      </c>
    </row>
    <row r="45" spans="1:9" ht="13" x14ac:dyDescent="0.25">
      <c r="A45" s="429"/>
      <c r="B45" s="572" t="s">
        <v>256</v>
      </c>
      <c r="C45" s="572"/>
      <c r="D45" s="572"/>
      <c r="E45" s="572"/>
      <c r="F45" s="572"/>
      <c r="G45" s="572"/>
      <c r="H45" s="57">
        <v>172.7</v>
      </c>
      <c r="I45" s="28" t="s">
        <v>49</v>
      </c>
    </row>
    <row r="46" spans="1:9" ht="13" x14ac:dyDescent="0.25">
      <c r="A46" s="429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29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29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29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30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221.45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35">
        <v>3</v>
      </c>
      <c r="B55" s="554" t="s">
        <v>130</v>
      </c>
      <c r="C55" s="554"/>
      <c r="D55" s="554"/>
      <c r="E55" s="554"/>
      <c r="F55" s="554"/>
      <c r="G55" s="554"/>
      <c r="H55" s="554"/>
      <c r="I55" s="435" t="s">
        <v>16</v>
      </c>
    </row>
    <row r="56" spans="1:9" ht="13" x14ac:dyDescent="0.25">
      <c r="A56" s="429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29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29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29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28" t="s">
        <v>62</v>
      </c>
      <c r="I65" s="428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134.184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10.063799999999999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6.7092000000000001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1.3418399999999999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16.773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53.6736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20.127599999999997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4.0255200000000002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246.89855999999997</v>
      </c>
    </row>
    <row r="75" spans="1:9" ht="13" x14ac:dyDescent="0.25">
      <c r="A75" s="432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35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35" t="s">
        <v>16</v>
      </c>
    </row>
    <row r="80" spans="1:9" ht="13" x14ac:dyDescent="0.25">
      <c r="A80" s="429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55.887635999999993</v>
      </c>
    </row>
    <row r="81" spans="1:9" ht="13" x14ac:dyDescent="0.25">
      <c r="A81" s="429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18.651575999999999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74.539211999999992</v>
      </c>
    </row>
    <row r="83" spans="1:9" ht="13" x14ac:dyDescent="0.25">
      <c r="A83" s="429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33">
        <f>ROUND(H74*I82,2)</f>
        <v>27.43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101.969212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35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35" t="s">
        <v>16</v>
      </c>
    </row>
    <row r="88" spans="1:9" ht="13" x14ac:dyDescent="0.25">
      <c r="A88" s="429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0.46964400000000006</v>
      </c>
    </row>
    <row r="89" spans="1:9" ht="13" x14ac:dyDescent="0.25">
      <c r="A89" s="429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0.6396440000000001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35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35" t="s">
        <v>16</v>
      </c>
    </row>
    <row r="93" spans="1:9" ht="13" x14ac:dyDescent="0.25">
      <c r="A93" s="429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2.8178639999999997</v>
      </c>
    </row>
    <row r="94" spans="1:9" ht="13" x14ac:dyDescent="0.25">
      <c r="A94" s="429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0.20127599999999998</v>
      </c>
    </row>
    <row r="95" spans="1:9" ht="13" x14ac:dyDescent="0.25">
      <c r="A95" s="429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1.07</v>
      </c>
    </row>
    <row r="96" spans="1:9" ht="13" x14ac:dyDescent="0.25">
      <c r="A96" s="429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0.27</v>
      </c>
    </row>
    <row r="97" spans="1:9" ht="13" x14ac:dyDescent="0.25">
      <c r="A97" s="429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13.015848</v>
      </c>
    </row>
    <row r="98" spans="1:9" ht="13" x14ac:dyDescent="0.25">
      <c r="A98" s="429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4.7898320639999996</v>
      </c>
    </row>
    <row r="99" spans="1:9" ht="13" x14ac:dyDescent="0.25">
      <c r="A99" s="429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21.47</v>
      </c>
    </row>
    <row r="100" spans="1:9" ht="13" x14ac:dyDescent="0.25">
      <c r="A100" s="429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5.37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49.004820063999993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40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55.887635999999993</v>
      </c>
    </row>
    <row r="105" spans="1:9" ht="13" x14ac:dyDescent="0.3">
      <c r="A105" s="440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6.7092000000000001</v>
      </c>
    </row>
    <row r="106" spans="1:9" ht="13" x14ac:dyDescent="0.3">
      <c r="A106" s="440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0.134184</v>
      </c>
    </row>
    <row r="107" spans="1:9" ht="13" x14ac:dyDescent="0.3">
      <c r="A107" s="440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0.33545999999999998</v>
      </c>
    </row>
    <row r="108" spans="1:9" ht="13" x14ac:dyDescent="0.3">
      <c r="A108" s="440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1.8785760000000002</v>
      </c>
    </row>
    <row r="109" spans="1:9" ht="13" x14ac:dyDescent="0.3">
      <c r="A109" s="440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64.945055999999994</v>
      </c>
    </row>
    <row r="111" spans="1:9" ht="13" x14ac:dyDescent="0.3">
      <c r="A111" s="439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23.9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88.845056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35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35" t="s">
        <v>16</v>
      </c>
    </row>
    <row r="115" spans="1:9" ht="13" x14ac:dyDescent="0.25">
      <c r="A115" s="429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246.89855999999997</v>
      </c>
    </row>
    <row r="116" spans="1:9" ht="13" x14ac:dyDescent="0.25">
      <c r="A116" s="429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101.969212</v>
      </c>
    </row>
    <row r="117" spans="1:9" ht="13" x14ac:dyDescent="0.25">
      <c r="A117" s="429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0.6396440000000001</v>
      </c>
    </row>
    <row r="118" spans="1:9" ht="13" x14ac:dyDescent="0.25">
      <c r="A118" s="429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49.004820063999993</v>
      </c>
    </row>
    <row r="119" spans="1:9" ht="13" x14ac:dyDescent="0.25">
      <c r="A119" s="429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88.845056</v>
      </c>
    </row>
    <row r="120" spans="1:9" ht="13" x14ac:dyDescent="0.25">
      <c r="A120" s="429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487.35729206399992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35">
        <v>5</v>
      </c>
      <c r="B123" s="581" t="s">
        <v>63</v>
      </c>
      <c r="C123" s="581"/>
      <c r="D123" s="581"/>
      <c r="E123" s="581"/>
      <c r="F123" s="581"/>
      <c r="G123" s="581"/>
      <c r="H123" s="435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1399.7272920639998</v>
      </c>
    </row>
    <row r="125" spans="1:9" ht="13" x14ac:dyDescent="0.25">
      <c r="A125" s="429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0.06</v>
      </c>
      <c r="I125" s="25">
        <f>I124*H125</f>
        <v>83.983637523839988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1483.7109295878397</v>
      </c>
    </row>
    <row r="127" spans="1:9" ht="13" x14ac:dyDescent="0.25">
      <c r="A127" s="429" t="s">
        <v>13</v>
      </c>
      <c r="B127" s="574" t="s">
        <v>58</v>
      </c>
      <c r="C127" s="622"/>
      <c r="D127" s="622"/>
      <c r="E127" s="622"/>
      <c r="F127" s="622"/>
      <c r="G127" s="623"/>
      <c r="H127" s="328">
        <v>1.6920000000000001E-2</v>
      </c>
      <c r="I127" s="25">
        <f>I126*H127</f>
        <v>25.10438892862625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1508.815318516466</v>
      </c>
    </row>
    <row r="129" spans="1:9" ht="13" x14ac:dyDescent="0.25">
      <c r="A129" s="429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29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29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48.75</v>
      </c>
    </row>
    <row r="132" spans="1:9" ht="13" x14ac:dyDescent="0.25">
      <c r="A132" s="429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10.5625</v>
      </c>
    </row>
    <row r="133" spans="1:9" ht="13" x14ac:dyDescent="0.25">
      <c r="A133" s="429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29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29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29"/>
      <c r="B136" s="625" t="s">
        <v>228</v>
      </c>
      <c r="C136" s="583"/>
      <c r="D136" s="583"/>
      <c r="E136" s="583"/>
      <c r="F136" s="583"/>
      <c r="G136" s="583"/>
      <c r="H136" s="26">
        <v>3.5000000000000003E-2</v>
      </c>
      <c r="I136" s="25">
        <f>I154*H136</f>
        <v>56.875000000000007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225.27552645246624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7.1500000000000008E-2</v>
      </c>
      <c r="I139" s="23">
        <f>SUM(I131:I136)</f>
        <v>116.1875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34" t="s">
        <v>16</v>
      </c>
    </row>
    <row r="148" spans="1:9" ht="13" x14ac:dyDescent="0.25">
      <c r="A148" s="436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670.92</v>
      </c>
    </row>
    <row r="149" spans="1:9" ht="13" x14ac:dyDescent="0.25">
      <c r="A149" s="436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221.45</v>
      </c>
    </row>
    <row r="150" spans="1:9" ht="13" x14ac:dyDescent="0.25">
      <c r="A150" s="436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36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487.35729206399992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1399.7272920639998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225.27552645246624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1625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34" t="s">
        <v>23</v>
      </c>
      <c r="I157" s="434" t="s">
        <v>22</v>
      </c>
    </row>
    <row r="158" spans="1:9" x14ac:dyDescent="0.25">
      <c r="A158" s="621" t="s">
        <v>185</v>
      </c>
      <c r="B158" s="596"/>
      <c r="C158" s="619">
        <v>1625</v>
      </c>
      <c r="D158" s="597"/>
      <c r="E158" s="18">
        <v>1</v>
      </c>
      <c r="F158" s="619">
        <v>1625</v>
      </c>
      <c r="G158" s="597"/>
      <c r="H158" s="16">
        <v>1</v>
      </c>
      <c r="I158" s="437">
        <v>1625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37">
        <v>1625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34" t="s">
        <v>16</v>
      </c>
    </row>
    <row r="163" spans="1:9" x14ac:dyDescent="0.25">
      <c r="A163" s="43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43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37">
        <v>19500</v>
      </c>
    </row>
    <row r="165" spans="1:9" x14ac:dyDescent="0.25">
      <c r="A165" s="43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37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1625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19500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4" right="0.511811024" top="0.78740157499999996" bottom="0.78740157499999996" header="0.31496062000000002" footer="0.3149606200000000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2:I174"/>
  <sheetViews>
    <sheetView topLeftCell="A166" workbookViewId="0">
      <selection sqref="A1:I174"/>
    </sheetView>
  </sheetViews>
  <sheetFormatPr defaultRowHeight="12.5" x14ac:dyDescent="0.25"/>
  <cols>
    <col min="8" max="8" width="10" bestFit="1" customWidth="1"/>
    <col min="9" max="9" width="33.816406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27"/>
      <c r="B12" s="431"/>
      <c r="C12" s="431"/>
      <c r="D12" s="431"/>
      <c r="E12" s="431"/>
      <c r="F12" s="431"/>
      <c r="G12" s="431"/>
      <c r="H12" s="431"/>
      <c r="I12" s="431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34" t="s">
        <v>15</v>
      </c>
      <c r="B14" s="553" t="s">
        <v>171</v>
      </c>
      <c r="C14" s="553"/>
      <c r="D14" s="553"/>
      <c r="E14" s="553"/>
      <c r="F14" s="553"/>
      <c r="G14" s="553"/>
      <c r="H14" s="555">
        <v>41087</v>
      </c>
      <c r="I14" s="555"/>
    </row>
    <row r="15" spans="1:9" ht="13" x14ac:dyDescent="0.25">
      <c r="A15" s="434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396</v>
      </c>
      <c r="I15" s="556"/>
    </row>
    <row r="16" spans="1:9" ht="13" x14ac:dyDescent="0.25">
      <c r="A16" s="434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34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34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34">
        <v>2</v>
      </c>
      <c r="B22" s="553" t="s">
        <v>161</v>
      </c>
      <c r="C22" s="553"/>
      <c r="D22" s="553"/>
      <c r="E22" s="553"/>
      <c r="F22" s="553"/>
      <c r="G22" s="553"/>
      <c r="H22" s="565">
        <v>738.02</v>
      </c>
      <c r="I22" s="565"/>
    </row>
    <row r="23" spans="1:9" ht="14" x14ac:dyDescent="0.25">
      <c r="A23" s="434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34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34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670.92</v>
      </c>
    </row>
    <row r="31" spans="1:9" ht="13" x14ac:dyDescent="0.25">
      <c r="A31" s="434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34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34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34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34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34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34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670.92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35">
        <v>2</v>
      </c>
      <c r="B40" s="554" t="s">
        <v>142</v>
      </c>
      <c r="C40" s="554"/>
      <c r="D40" s="554"/>
      <c r="E40" s="554"/>
      <c r="F40" s="554"/>
      <c r="G40" s="554"/>
      <c r="H40" s="554"/>
      <c r="I40" s="428" t="s">
        <v>16</v>
      </c>
    </row>
    <row r="41" spans="1:9" ht="13" x14ac:dyDescent="0.25">
      <c r="A41" s="429" t="s">
        <v>15</v>
      </c>
      <c r="B41" s="573"/>
      <c r="C41" s="573"/>
      <c r="D41" s="573"/>
      <c r="E41" s="573"/>
      <c r="F41" s="573"/>
      <c r="G41" s="573"/>
      <c r="H41" s="573"/>
      <c r="I41" s="25">
        <v>82.69</v>
      </c>
    </row>
    <row r="42" spans="1:9" ht="13" x14ac:dyDescent="0.25">
      <c r="A42" s="429"/>
      <c r="B42" s="572" t="s">
        <v>140</v>
      </c>
      <c r="C42" s="572"/>
      <c r="D42" s="572"/>
      <c r="E42" s="572"/>
      <c r="F42" s="572"/>
      <c r="G42" s="572"/>
      <c r="H42" s="57">
        <v>2.5499999999999998</v>
      </c>
      <c r="I42" s="28" t="s">
        <v>49</v>
      </c>
    </row>
    <row r="43" spans="1:9" ht="13" x14ac:dyDescent="0.25">
      <c r="A43" s="429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29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138.16</v>
      </c>
    </row>
    <row r="45" spans="1:9" ht="13" x14ac:dyDescent="0.25">
      <c r="A45" s="429"/>
      <c r="B45" s="572" t="s">
        <v>256</v>
      </c>
      <c r="C45" s="572"/>
      <c r="D45" s="572"/>
      <c r="E45" s="572"/>
      <c r="F45" s="572"/>
      <c r="G45" s="572"/>
      <c r="H45" s="57">
        <v>172.7</v>
      </c>
      <c r="I45" s="28" t="s">
        <v>49</v>
      </c>
    </row>
    <row r="46" spans="1:9" ht="13" x14ac:dyDescent="0.25">
      <c r="A46" s="429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29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29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29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30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225.85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35">
        <v>3</v>
      </c>
      <c r="B55" s="554" t="s">
        <v>130</v>
      </c>
      <c r="C55" s="554"/>
      <c r="D55" s="554"/>
      <c r="E55" s="554"/>
      <c r="F55" s="554"/>
      <c r="G55" s="554"/>
      <c r="H55" s="554"/>
      <c r="I55" s="435" t="s">
        <v>16</v>
      </c>
    </row>
    <row r="56" spans="1:9" ht="13" x14ac:dyDescent="0.25">
      <c r="A56" s="429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29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29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29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28" t="s">
        <v>62</v>
      </c>
      <c r="I65" s="428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134.184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10.063799999999999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6.7092000000000001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1.3418399999999999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16.773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53.6736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20.127599999999997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4.0255200000000002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246.89855999999997</v>
      </c>
    </row>
    <row r="75" spans="1:9" ht="13" x14ac:dyDescent="0.25">
      <c r="A75" s="432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35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35" t="s">
        <v>16</v>
      </c>
    </row>
    <row r="80" spans="1:9" ht="13" x14ac:dyDescent="0.25">
      <c r="A80" s="429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55.887635999999993</v>
      </c>
    </row>
    <row r="81" spans="1:9" ht="13" x14ac:dyDescent="0.25">
      <c r="A81" s="429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18.651575999999999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74.539211999999992</v>
      </c>
    </row>
    <row r="83" spans="1:9" ht="13" x14ac:dyDescent="0.25">
      <c r="A83" s="429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33">
        <f>ROUND(H74*I82,2)</f>
        <v>27.43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101.969212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35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35" t="s">
        <v>16</v>
      </c>
    </row>
    <row r="88" spans="1:9" ht="13" x14ac:dyDescent="0.25">
      <c r="A88" s="429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0.46964400000000006</v>
      </c>
    </row>
    <row r="89" spans="1:9" ht="13" x14ac:dyDescent="0.25">
      <c r="A89" s="429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0.6396440000000001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35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35" t="s">
        <v>16</v>
      </c>
    </row>
    <row r="93" spans="1:9" ht="13" x14ac:dyDescent="0.25">
      <c r="A93" s="429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2.8178639999999997</v>
      </c>
    </row>
    <row r="94" spans="1:9" ht="13" x14ac:dyDescent="0.25">
      <c r="A94" s="429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0.20127599999999998</v>
      </c>
    </row>
    <row r="95" spans="1:9" ht="13" x14ac:dyDescent="0.25">
      <c r="A95" s="429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1.07</v>
      </c>
    </row>
    <row r="96" spans="1:9" ht="13" x14ac:dyDescent="0.25">
      <c r="A96" s="429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0.27</v>
      </c>
    </row>
    <row r="97" spans="1:9" ht="13" x14ac:dyDescent="0.25">
      <c r="A97" s="429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13.015848</v>
      </c>
    </row>
    <row r="98" spans="1:9" ht="13" x14ac:dyDescent="0.25">
      <c r="A98" s="429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4.7898320639999996</v>
      </c>
    </row>
    <row r="99" spans="1:9" ht="13" x14ac:dyDescent="0.25">
      <c r="A99" s="429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21.47</v>
      </c>
    </row>
    <row r="100" spans="1:9" ht="13" x14ac:dyDescent="0.25">
      <c r="A100" s="429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5.37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49.004820063999993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40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55.887635999999993</v>
      </c>
    </row>
    <row r="105" spans="1:9" ht="13" x14ac:dyDescent="0.3">
      <c r="A105" s="440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6.7092000000000001</v>
      </c>
    </row>
    <row r="106" spans="1:9" ht="13" x14ac:dyDescent="0.3">
      <c r="A106" s="440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0.134184</v>
      </c>
    </row>
    <row r="107" spans="1:9" ht="13" x14ac:dyDescent="0.3">
      <c r="A107" s="440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0.33545999999999998</v>
      </c>
    </row>
    <row r="108" spans="1:9" ht="13" x14ac:dyDescent="0.3">
      <c r="A108" s="440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1.8785760000000002</v>
      </c>
    </row>
    <row r="109" spans="1:9" ht="13" x14ac:dyDescent="0.3">
      <c r="A109" s="440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64.945055999999994</v>
      </c>
    </row>
    <row r="111" spans="1:9" ht="13" x14ac:dyDescent="0.3">
      <c r="A111" s="439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23.9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88.845056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35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35" t="s">
        <v>16</v>
      </c>
    </row>
    <row r="115" spans="1:9" ht="13" x14ac:dyDescent="0.25">
      <c r="A115" s="429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246.89855999999997</v>
      </c>
    </row>
    <row r="116" spans="1:9" ht="13" x14ac:dyDescent="0.25">
      <c r="A116" s="429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101.969212</v>
      </c>
    </row>
    <row r="117" spans="1:9" ht="13" x14ac:dyDescent="0.25">
      <c r="A117" s="429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0.6396440000000001</v>
      </c>
    </row>
    <row r="118" spans="1:9" ht="13" x14ac:dyDescent="0.25">
      <c r="A118" s="429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49.004820063999993</v>
      </c>
    </row>
    <row r="119" spans="1:9" ht="13" x14ac:dyDescent="0.25">
      <c r="A119" s="429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88.845056</v>
      </c>
    </row>
    <row r="120" spans="1:9" ht="13" x14ac:dyDescent="0.25">
      <c r="A120" s="429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487.35729206399992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35">
        <v>5</v>
      </c>
      <c r="B123" s="581" t="s">
        <v>63</v>
      </c>
      <c r="C123" s="581"/>
      <c r="D123" s="581"/>
      <c r="E123" s="581"/>
      <c r="F123" s="581"/>
      <c r="G123" s="581"/>
      <c r="H123" s="435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1404.1272920639999</v>
      </c>
    </row>
    <row r="125" spans="1:9" ht="13" x14ac:dyDescent="0.25">
      <c r="A125" s="429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0.06</v>
      </c>
      <c r="I125" s="25">
        <f>I124*H125</f>
        <v>84.247637523839998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1488.3749295878399</v>
      </c>
    </row>
    <row r="127" spans="1:9" ht="13" x14ac:dyDescent="0.25">
      <c r="A127" s="429" t="s">
        <v>13</v>
      </c>
      <c r="B127" s="574" t="s">
        <v>58</v>
      </c>
      <c r="C127" s="622"/>
      <c r="D127" s="622"/>
      <c r="E127" s="622"/>
      <c r="F127" s="622"/>
      <c r="G127" s="623"/>
      <c r="H127" s="441">
        <v>8.2740000000000001E-3</v>
      </c>
      <c r="I127" s="25">
        <f>I126*H127</f>
        <v>12.314814167409788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1500.6897437552498</v>
      </c>
    </row>
    <row r="129" spans="1:9" ht="13" x14ac:dyDescent="0.25">
      <c r="A129" s="429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29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29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48.75</v>
      </c>
    </row>
    <row r="132" spans="1:9" ht="13" x14ac:dyDescent="0.25">
      <c r="A132" s="429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10.5625</v>
      </c>
    </row>
    <row r="133" spans="1:9" ht="13" x14ac:dyDescent="0.25">
      <c r="A133" s="429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29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29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29"/>
      <c r="B136" s="625" t="s">
        <v>228</v>
      </c>
      <c r="C136" s="583"/>
      <c r="D136" s="583"/>
      <c r="E136" s="583"/>
      <c r="F136" s="583"/>
      <c r="G136" s="583"/>
      <c r="H136" s="26">
        <v>0.04</v>
      </c>
      <c r="I136" s="25">
        <f>I154*H136</f>
        <v>65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220.87495169124981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7.6499999999999999E-2</v>
      </c>
      <c r="I139" s="23">
        <f>SUM(I131:I136)</f>
        <v>124.3125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34" t="s">
        <v>16</v>
      </c>
    </row>
    <row r="148" spans="1:9" ht="13" x14ac:dyDescent="0.25">
      <c r="A148" s="436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670.92</v>
      </c>
    </row>
    <row r="149" spans="1:9" ht="13" x14ac:dyDescent="0.25">
      <c r="A149" s="436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225.85</v>
      </c>
    </row>
    <row r="150" spans="1:9" ht="13" x14ac:dyDescent="0.25">
      <c r="A150" s="436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36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487.35729206399992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1404.1272920639999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220.87495169124981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1625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34" t="s">
        <v>23</v>
      </c>
      <c r="I157" s="434" t="s">
        <v>22</v>
      </c>
    </row>
    <row r="158" spans="1:9" x14ac:dyDescent="0.25">
      <c r="A158" s="621" t="s">
        <v>185</v>
      </c>
      <c r="B158" s="596"/>
      <c r="C158" s="619">
        <v>1625</v>
      </c>
      <c r="D158" s="597"/>
      <c r="E158" s="18">
        <v>1</v>
      </c>
      <c r="F158" s="619">
        <v>1625</v>
      </c>
      <c r="G158" s="597"/>
      <c r="H158" s="16">
        <v>1</v>
      </c>
      <c r="I158" s="437">
        <v>1625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37">
        <v>1625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34" t="s">
        <v>16</v>
      </c>
    </row>
    <row r="163" spans="1:9" x14ac:dyDescent="0.25">
      <c r="A163" s="43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43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37">
        <v>19500</v>
      </c>
    </row>
    <row r="165" spans="1:9" x14ac:dyDescent="0.25">
      <c r="A165" s="43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37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1625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19500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4" right="0.511811024" top="0.78740157499999996" bottom="0.78740157499999996" header="0.31496062000000002" footer="0.3149606200000000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I168"/>
  <sheetViews>
    <sheetView topLeftCell="A160" workbookViewId="0">
      <selection activeCell="M22" sqref="M22"/>
    </sheetView>
  </sheetViews>
  <sheetFormatPr defaultRowHeight="12.5" x14ac:dyDescent="0.25"/>
  <cols>
    <col min="9" max="9" width="19.1796875" customWidth="1"/>
  </cols>
  <sheetData>
    <row r="1" spans="1:9" ht="23" x14ac:dyDescent="0.25">
      <c r="A1" s="557" t="s">
        <v>178</v>
      </c>
      <c r="B1" s="557"/>
      <c r="C1" s="557"/>
      <c r="D1" s="557"/>
      <c r="E1" s="557"/>
      <c r="F1" s="557"/>
      <c r="G1" s="557"/>
      <c r="H1" s="557"/>
      <c r="I1" s="557"/>
    </row>
    <row r="2" spans="1:9" ht="23" x14ac:dyDescent="0.25">
      <c r="A2" s="558"/>
      <c r="B2" s="558"/>
      <c r="C2" s="558"/>
      <c r="D2" s="558"/>
      <c r="E2" s="558"/>
      <c r="F2" s="558"/>
      <c r="G2" s="558"/>
      <c r="H2" s="558"/>
      <c r="I2" s="558"/>
    </row>
    <row r="3" spans="1:9" ht="13" x14ac:dyDescent="0.25">
      <c r="A3" s="553" t="s">
        <v>182</v>
      </c>
      <c r="B3" s="553"/>
      <c r="C3" s="553"/>
      <c r="D3" s="553"/>
      <c r="E3" s="553"/>
      <c r="F3" s="556"/>
      <c r="G3" s="556"/>
      <c r="H3" s="556"/>
      <c r="I3" s="556"/>
    </row>
    <row r="4" spans="1:9" ht="13" x14ac:dyDescent="0.25">
      <c r="A4" s="553" t="s">
        <v>175</v>
      </c>
      <c r="B4" s="553"/>
      <c r="C4" s="553"/>
      <c r="D4" s="553"/>
      <c r="E4" s="553"/>
      <c r="F4" s="626"/>
      <c r="G4" s="556"/>
      <c r="H4" s="556"/>
      <c r="I4" s="556"/>
    </row>
    <row r="5" spans="1:9" ht="13" x14ac:dyDescent="0.25">
      <c r="A5" s="553" t="s">
        <v>181</v>
      </c>
      <c r="B5" s="553"/>
      <c r="C5" s="553"/>
      <c r="D5" s="553"/>
      <c r="E5" s="553"/>
      <c r="F5" s="553"/>
      <c r="G5" s="553"/>
      <c r="H5" s="553"/>
      <c r="I5" s="553"/>
    </row>
    <row r="6" spans="1:9" ht="13" x14ac:dyDescent="0.25">
      <c r="A6" s="427"/>
      <c r="B6" s="431"/>
      <c r="C6" s="431"/>
      <c r="D6" s="431"/>
      <c r="E6" s="431"/>
      <c r="F6" s="431"/>
      <c r="G6" s="431"/>
      <c r="H6" s="431"/>
      <c r="I6" s="431"/>
    </row>
    <row r="7" spans="1:9" ht="14" x14ac:dyDescent="0.25">
      <c r="A7" s="554" t="s">
        <v>172</v>
      </c>
      <c r="B7" s="554"/>
      <c r="C7" s="554"/>
      <c r="D7" s="554"/>
      <c r="E7" s="554"/>
      <c r="F7" s="554"/>
      <c r="G7" s="554"/>
      <c r="H7" s="554"/>
      <c r="I7" s="554"/>
    </row>
    <row r="8" spans="1:9" ht="13" x14ac:dyDescent="0.25">
      <c r="A8" s="434" t="s">
        <v>15</v>
      </c>
      <c r="B8" s="553" t="s">
        <v>171</v>
      </c>
      <c r="C8" s="553"/>
      <c r="D8" s="553"/>
      <c r="E8" s="553"/>
      <c r="F8" s="553"/>
      <c r="G8" s="553"/>
      <c r="H8" s="555">
        <v>41086</v>
      </c>
      <c r="I8" s="555"/>
    </row>
    <row r="9" spans="1:9" ht="13" x14ac:dyDescent="0.25">
      <c r="A9" s="434" t="s">
        <v>13</v>
      </c>
      <c r="B9" s="553" t="s">
        <v>169</v>
      </c>
      <c r="C9" s="553"/>
      <c r="D9" s="553"/>
      <c r="E9" s="553"/>
      <c r="F9" s="553"/>
      <c r="G9" s="553"/>
      <c r="H9" s="556" t="s">
        <v>385</v>
      </c>
      <c r="I9" s="556"/>
    </row>
    <row r="10" spans="1:9" ht="13" x14ac:dyDescent="0.25">
      <c r="A10" s="434" t="s">
        <v>12</v>
      </c>
      <c r="B10" s="553" t="s">
        <v>167</v>
      </c>
      <c r="C10" s="553"/>
      <c r="D10" s="553"/>
      <c r="E10" s="553"/>
      <c r="F10" s="553"/>
      <c r="G10" s="553"/>
      <c r="H10" s="556" t="s">
        <v>247</v>
      </c>
      <c r="I10" s="556"/>
    </row>
    <row r="11" spans="1:9" ht="13" x14ac:dyDescent="0.25">
      <c r="A11" s="434" t="s">
        <v>35</v>
      </c>
      <c r="B11" s="553" t="s">
        <v>165</v>
      </c>
      <c r="C11" s="553"/>
      <c r="D11" s="553"/>
      <c r="E11" s="553"/>
      <c r="F11" s="553"/>
      <c r="G11" s="553"/>
      <c r="H11" s="556">
        <v>12</v>
      </c>
      <c r="I11" s="556"/>
    </row>
    <row r="12" spans="1:9" ht="13" x14ac:dyDescent="0.25">
      <c r="A12" s="560"/>
      <c r="B12" s="560"/>
      <c r="C12" s="560"/>
      <c r="D12" s="560"/>
      <c r="E12" s="560"/>
      <c r="F12" s="560"/>
      <c r="G12" s="560"/>
      <c r="H12" s="560"/>
      <c r="I12" s="560"/>
    </row>
    <row r="13" spans="1:9" ht="14" x14ac:dyDescent="0.25">
      <c r="A13" s="554" t="s">
        <v>164</v>
      </c>
      <c r="B13" s="554"/>
      <c r="C13" s="554"/>
      <c r="D13" s="554"/>
      <c r="E13" s="554"/>
      <c r="F13" s="554"/>
      <c r="G13" s="554"/>
      <c r="H13" s="554"/>
      <c r="I13" s="554"/>
    </row>
    <row r="14" spans="1:9" ht="14" x14ac:dyDescent="0.25">
      <c r="A14" s="554" t="s">
        <v>163</v>
      </c>
      <c r="B14" s="554"/>
      <c r="C14" s="554"/>
      <c r="D14" s="554"/>
      <c r="E14" s="554"/>
      <c r="F14" s="554"/>
      <c r="G14" s="554"/>
      <c r="H14" s="554"/>
      <c r="I14" s="554"/>
    </row>
    <row r="15" spans="1:9" ht="13" x14ac:dyDescent="0.25">
      <c r="A15" s="434">
        <v>1</v>
      </c>
      <c r="B15" s="553" t="s">
        <v>162</v>
      </c>
      <c r="C15" s="553"/>
      <c r="D15" s="553"/>
      <c r="E15" s="553"/>
      <c r="F15" s="553"/>
      <c r="G15" s="553"/>
      <c r="H15" s="565" t="s">
        <v>185</v>
      </c>
      <c r="I15" s="565"/>
    </row>
    <row r="16" spans="1:9" ht="13" x14ac:dyDescent="0.25">
      <c r="A16" s="434">
        <v>2</v>
      </c>
      <c r="B16" s="553" t="s">
        <v>161</v>
      </c>
      <c r="C16" s="553"/>
      <c r="D16" s="553"/>
      <c r="E16" s="553"/>
      <c r="F16" s="553"/>
      <c r="G16" s="553"/>
      <c r="H16" s="565">
        <v>758.79</v>
      </c>
      <c r="I16" s="565"/>
    </row>
    <row r="17" spans="1:9" ht="14" x14ac:dyDescent="0.25">
      <c r="A17" s="434">
        <v>3</v>
      </c>
      <c r="B17" s="553" t="s">
        <v>160</v>
      </c>
      <c r="C17" s="553"/>
      <c r="D17" s="553"/>
      <c r="E17" s="553"/>
      <c r="F17" s="553"/>
      <c r="G17" s="553"/>
      <c r="H17" s="561" t="s">
        <v>185</v>
      </c>
      <c r="I17" s="561"/>
    </row>
    <row r="18" spans="1:9" ht="13" x14ac:dyDescent="0.25">
      <c r="A18" s="434">
        <v>4</v>
      </c>
      <c r="B18" s="553" t="s">
        <v>159</v>
      </c>
      <c r="C18" s="553"/>
      <c r="D18" s="553"/>
      <c r="E18" s="553"/>
      <c r="F18" s="553"/>
      <c r="G18" s="553"/>
      <c r="H18" s="562" t="s">
        <v>247</v>
      </c>
      <c r="I18" s="562"/>
    </row>
    <row r="19" spans="1:9" x14ac:dyDescent="0.25">
      <c r="A19" s="563"/>
      <c r="B19" s="563"/>
      <c r="C19" s="563"/>
      <c r="D19" s="563"/>
      <c r="E19" s="563"/>
      <c r="F19" s="563"/>
      <c r="G19" s="563"/>
      <c r="H19" s="563"/>
      <c r="I19" s="563"/>
    </row>
    <row r="20" spans="1:9" x14ac:dyDescent="0.25">
      <c r="A20" s="564" t="s">
        <v>157</v>
      </c>
      <c r="B20" s="564"/>
      <c r="C20" s="564"/>
      <c r="D20" s="564"/>
      <c r="E20" s="564"/>
      <c r="F20" s="564"/>
      <c r="G20" s="564"/>
      <c r="H20" s="564"/>
      <c r="I20" s="564"/>
    </row>
    <row r="21" spans="1:9" ht="13" x14ac:dyDescent="0.3">
      <c r="A21" s="567"/>
      <c r="B21" s="567"/>
      <c r="C21" s="567"/>
      <c r="D21" s="567"/>
      <c r="E21" s="567"/>
      <c r="F21" s="567"/>
      <c r="G21" s="567"/>
      <c r="H21" s="567"/>
      <c r="I21" s="567"/>
    </row>
    <row r="22" spans="1:9" ht="13" x14ac:dyDescent="0.25">
      <c r="A22" s="568" t="s">
        <v>156</v>
      </c>
      <c r="B22" s="568"/>
      <c r="C22" s="568"/>
      <c r="D22" s="568"/>
      <c r="E22" s="568"/>
      <c r="F22" s="568"/>
      <c r="G22" s="568"/>
      <c r="H22" s="568"/>
      <c r="I22" s="568"/>
    </row>
    <row r="23" spans="1:9" ht="14" x14ac:dyDescent="0.25">
      <c r="A23" s="63">
        <v>1</v>
      </c>
      <c r="B23" s="569" t="s">
        <v>155</v>
      </c>
      <c r="C23" s="569"/>
      <c r="D23" s="569"/>
      <c r="E23" s="569"/>
      <c r="F23" s="569"/>
      <c r="G23" s="569"/>
      <c r="H23" s="64" t="s">
        <v>62</v>
      </c>
      <c r="I23" s="63" t="s">
        <v>154</v>
      </c>
    </row>
    <row r="24" spans="1:9" ht="13" x14ac:dyDescent="0.25">
      <c r="A24" s="434" t="s">
        <v>15</v>
      </c>
      <c r="B24" s="553" t="s">
        <v>186</v>
      </c>
      <c r="C24" s="553"/>
      <c r="D24" s="553"/>
      <c r="E24" s="553"/>
      <c r="F24" s="553"/>
      <c r="G24" s="553"/>
      <c r="H24" s="553"/>
      <c r="I24" s="60">
        <v>758.79</v>
      </c>
    </row>
    <row r="25" spans="1:9" ht="13" x14ac:dyDescent="0.25">
      <c r="A25" s="434" t="s">
        <v>13</v>
      </c>
      <c r="B25" s="570" t="s">
        <v>232</v>
      </c>
      <c r="C25" s="570"/>
      <c r="D25" s="570"/>
      <c r="E25" s="570"/>
      <c r="F25" s="570"/>
      <c r="G25" s="570"/>
      <c r="H25" s="30"/>
      <c r="I25" s="60"/>
    </row>
    <row r="26" spans="1:9" ht="13" x14ac:dyDescent="0.25">
      <c r="A26" s="434" t="s">
        <v>12</v>
      </c>
      <c r="B26" s="571" t="s">
        <v>202</v>
      </c>
      <c r="C26" s="571"/>
      <c r="D26" s="571"/>
      <c r="E26" s="571"/>
      <c r="F26" s="571"/>
      <c r="G26" s="571"/>
      <c r="H26" s="61">
        <v>0.05</v>
      </c>
      <c r="I26" s="60">
        <v>35.799999999999997</v>
      </c>
    </row>
    <row r="27" spans="1:9" ht="13" x14ac:dyDescent="0.25">
      <c r="A27" s="434" t="s">
        <v>35</v>
      </c>
      <c r="B27" s="553" t="s">
        <v>150</v>
      </c>
      <c r="C27" s="553"/>
      <c r="D27" s="553"/>
      <c r="E27" s="553"/>
      <c r="F27" s="553"/>
      <c r="G27" s="553"/>
      <c r="H27" s="553"/>
      <c r="I27" s="60"/>
    </row>
    <row r="28" spans="1:9" ht="13" x14ac:dyDescent="0.25">
      <c r="A28" s="434" t="s">
        <v>32</v>
      </c>
      <c r="B28" s="553" t="s">
        <v>149</v>
      </c>
      <c r="C28" s="553"/>
      <c r="D28" s="553"/>
      <c r="E28" s="553"/>
      <c r="F28" s="553"/>
      <c r="G28" s="553"/>
      <c r="H28" s="553"/>
      <c r="I28" s="60"/>
    </row>
    <row r="29" spans="1:9" ht="13" x14ac:dyDescent="0.25">
      <c r="A29" s="434" t="s">
        <v>81</v>
      </c>
      <c r="B29" s="553" t="s">
        <v>148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434" t="s">
        <v>79</v>
      </c>
      <c r="B30" s="553" t="s">
        <v>147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434" t="s">
        <v>114</v>
      </c>
      <c r="B31" s="553" t="s">
        <v>375</v>
      </c>
      <c r="C31" s="553"/>
      <c r="D31" s="553"/>
      <c r="E31" s="553"/>
      <c r="F31" s="553"/>
      <c r="G31" s="553"/>
      <c r="H31" s="553"/>
      <c r="I31" s="60"/>
    </row>
    <row r="32" spans="1:9" ht="14" x14ac:dyDescent="0.25">
      <c r="A32" s="566" t="s">
        <v>144</v>
      </c>
      <c r="B32" s="566"/>
      <c r="C32" s="566"/>
      <c r="D32" s="566"/>
      <c r="E32" s="566"/>
      <c r="F32" s="566"/>
      <c r="G32" s="566"/>
      <c r="H32" s="566"/>
      <c r="I32" s="59">
        <f>SUM(I24:I31)</f>
        <v>794.58999999999992</v>
      </c>
    </row>
    <row r="33" spans="1:9" ht="13" x14ac:dyDescent="0.25">
      <c r="A33" s="560" t="s">
        <v>143</v>
      </c>
      <c r="B33" s="560"/>
      <c r="C33" s="560"/>
      <c r="D33" s="560"/>
      <c r="E33" s="560"/>
      <c r="F33" s="560"/>
      <c r="G33" s="560"/>
      <c r="H33" s="560"/>
      <c r="I33" s="560"/>
    </row>
    <row r="34" spans="1:9" ht="14" x14ac:dyDescent="0.25">
      <c r="A34" s="435">
        <v>2</v>
      </c>
      <c r="B34" s="554" t="s">
        <v>142</v>
      </c>
      <c r="C34" s="554"/>
      <c r="D34" s="554"/>
      <c r="E34" s="554"/>
      <c r="F34" s="554"/>
      <c r="G34" s="554"/>
      <c r="H34" s="554"/>
      <c r="I34" s="428" t="s">
        <v>16</v>
      </c>
    </row>
    <row r="35" spans="1:9" ht="13" x14ac:dyDescent="0.25">
      <c r="A35" s="429" t="s">
        <v>15</v>
      </c>
      <c r="B35" s="573"/>
      <c r="C35" s="573"/>
      <c r="D35" s="573"/>
      <c r="E35" s="573"/>
      <c r="F35" s="573"/>
      <c r="G35" s="573"/>
      <c r="H35" s="573"/>
      <c r="I35" s="25">
        <v>77.67</v>
      </c>
    </row>
    <row r="36" spans="1:9" ht="13" x14ac:dyDescent="0.25">
      <c r="A36" s="429"/>
      <c r="B36" s="572" t="s">
        <v>140</v>
      </c>
      <c r="C36" s="572"/>
      <c r="D36" s="572"/>
      <c r="E36" s="572"/>
      <c r="F36" s="572"/>
      <c r="G36" s="572"/>
      <c r="H36" s="57">
        <v>2.8</v>
      </c>
      <c r="I36" s="28" t="s">
        <v>49</v>
      </c>
    </row>
    <row r="37" spans="1:9" ht="13" x14ac:dyDescent="0.25">
      <c r="A37" s="429"/>
      <c r="B37" s="576" t="s">
        <v>255</v>
      </c>
      <c r="C37" s="576"/>
      <c r="D37" s="576"/>
      <c r="E37" s="576"/>
      <c r="F37" s="576"/>
      <c r="G37" s="576"/>
      <c r="H37" s="58"/>
      <c r="I37" s="28"/>
    </row>
    <row r="38" spans="1:9" ht="13" x14ac:dyDescent="0.25">
      <c r="A38" s="429" t="s">
        <v>13</v>
      </c>
      <c r="B38" s="573" t="s">
        <v>378</v>
      </c>
      <c r="C38" s="573"/>
      <c r="D38" s="573"/>
      <c r="E38" s="573"/>
      <c r="F38" s="573"/>
      <c r="G38" s="573"/>
      <c r="H38" s="573"/>
      <c r="I38" s="25">
        <v>184.8</v>
      </c>
    </row>
    <row r="39" spans="1:9" ht="13" x14ac:dyDescent="0.25">
      <c r="A39" s="429"/>
      <c r="B39" s="572" t="s">
        <v>256</v>
      </c>
      <c r="C39" s="572"/>
      <c r="D39" s="572"/>
      <c r="E39" s="572"/>
      <c r="F39" s="572"/>
      <c r="G39" s="572"/>
      <c r="H39" s="57">
        <v>231</v>
      </c>
      <c r="I39" s="28" t="s">
        <v>49</v>
      </c>
    </row>
    <row r="40" spans="1:9" ht="13" x14ac:dyDescent="0.25">
      <c r="A40" s="429" t="s">
        <v>12</v>
      </c>
      <c r="B40" s="573" t="s">
        <v>136</v>
      </c>
      <c r="C40" s="573"/>
      <c r="D40" s="573"/>
      <c r="E40" s="573"/>
      <c r="F40" s="573"/>
      <c r="G40" s="573"/>
      <c r="H40" s="573"/>
      <c r="I40" s="25"/>
    </row>
    <row r="41" spans="1:9" ht="13" x14ac:dyDescent="0.25">
      <c r="A41" s="429" t="s">
        <v>35</v>
      </c>
      <c r="B41" s="574" t="s">
        <v>357</v>
      </c>
      <c r="C41" s="574"/>
      <c r="D41" s="574"/>
      <c r="E41" s="574"/>
      <c r="F41" s="574"/>
      <c r="G41" s="574"/>
      <c r="H41" s="574"/>
      <c r="I41" s="20"/>
    </row>
    <row r="42" spans="1:9" ht="13" x14ac:dyDescent="0.25">
      <c r="A42" s="429" t="s">
        <v>32</v>
      </c>
      <c r="B42" s="574" t="s">
        <v>259</v>
      </c>
      <c r="C42" s="574"/>
      <c r="D42" s="574"/>
      <c r="E42" s="574"/>
      <c r="F42" s="574"/>
      <c r="G42" s="574"/>
      <c r="H42" s="574"/>
      <c r="I42" s="25">
        <v>5</v>
      </c>
    </row>
    <row r="43" spans="1:9" ht="13" x14ac:dyDescent="0.25">
      <c r="A43" s="429" t="s">
        <v>81</v>
      </c>
      <c r="B43" s="574" t="s">
        <v>65</v>
      </c>
      <c r="C43" s="574"/>
      <c r="D43" s="574"/>
      <c r="E43" s="574"/>
      <c r="F43" s="574"/>
      <c r="G43" s="574"/>
      <c r="H43" s="574"/>
      <c r="I43" s="20">
        <v>0</v>
      </c>
    </row>
    <row r="44" spans="1:9" ht="13" x14ac:dyDescent="0.25">
      <c r="A44" s="430"/>
      <c r="B44" s="575" t="s">
        <v>133</v>
      </c>
      <c r="C44" s="575"/>
      <c r="D44" s="575"/>
      <c r="E44" s="575"/>
      <c r="F44" s="575"/>
      <c r="G44" s="575"/>
      <c r="H44" s="575"/>
      <c r="I44" s="25">
        <f>SUM(I35:I43)</f>
        <v>267.47000000000003</v>
      </c>
    </row>
    <row r="45" spans="1:9" ht="13" x14ac:dyDescent="0.25">
      <c r="A45" s="560"/>
      <c r="B45" s="560"/>
      <c r="C45" s="560"/>
      <c r="D45" s="560"/>
      <c r="E45" s="560"/>
      <c r="F45" s="560"/>
      <c r="G45" s="560"/>
      <c r="H45" s="560"/>
      <c r="I45" s="560"/>
    </row>
    <row r="46" spans="1:9" ht="13" x14ac:dyDescent="0.25">
      <c r="A46" s="580" t="s">
        <v>132</v>
      </c>
      <c r="B46" s="580"/>
      <c r="C46" s="580"/>
      <c r="D46" s="580"/>
      <c r="E46" s="580"/>
      <c r="F46" s="580"/>
      <c r="G46" s="580"/>
      <c r="H46" s="580"/>
      <c r="I46" s="580"/>
    </row>
    <row r="47" spans="1:9" ht="13" x14ac:dyDescent="0.25">
      <c r="A47" s="580"/>
      <c r="B47" s="580"/>
      <c r="C47" s="580"/>
      <c r="D47" s="580"/>
      <c r="E47" s="580"/>
      <c r="F47" s="580"/>
      <c r="G47" s="580"/>
      <c r="H47" s="580"/>
      <c r="I47" s="580"/>
    </row>
    <row r="48" spans="1:9" ht="13" x14ac:dyDescent="0.25">
      <c r="A48" s="580" t="s">
        <v>131</v>
      </c>
      <c r="B48" s="580"/>
      <c r="C48" s="580"/>
      <c r="D48" s="580"/>
      <c r="E48" s="580"/>
      <c r="F48" s="580"/>
      <c r="G48" s="580"/>
      <c r="H48" s="580"/>
      <c r="I48" s="580"/>
    </row>
    <row r="49" spans="1:9" ht="14" x14ac:dyDescent="0.25">
      <c r="A49" s="435">
        <v>3</v>
      </c>
      <c r="B49" s="554" t="s">
        <v>130</v>
      </c>
      <c r="C49" s="554"/>
      <c r="D49" s="554"/>
      <c r="E49" s="554"/>
      <c r="F49" s="554"/>
      <c r="G49" s="554"/>
      <c r="H49" s="554"/>
      <c r="I49" s="435" t="s">
        <v>16</v>
      </c>
    </row>
    <row r="50" spans="1:9" ht="13" x14ac:dyDescent="0.25">
      <c r="A50" s="429" t="s">
        <v>15</v>
      </c>
      <c r="B50" s="553" t="s">
        <v>129</v>
      </c>
      <c r="C50" s="553"/>
      <c r="D50" s="553"/>
      <c r="E50" s="553"/>
      <c r="F50" s="553"/>
      <c r="G50" s="553"/>
      <c r="H50" s="553"/>
      <c r="I50" s="25">
        <v>20</v>
      </c>
    </row>
    <row r="51" spans="1:9" ht="13" x14ac:dyDescent="0.25">
      <c r="A51" s="429" t="s">
        <v>13</v>
      </c>
      <c r="B51" s="553" t="s">
        <v>128</v>
      </c>
      <c r="C51" s="553"/>
      <c r="D51" s="553"/>
      <c r="E51" s="553"/>
      <c r="F51" s="553"/>
      <c r="G51" s="553"/>
      <c r="H51" s="553"/>
      <c r="I51" s="20" t="s">
        <v>126</v>
      </c>
    </row>
    <row r="52" spans="1:9" ht="13" x14ac:dyDescent="0.25">
      <c r="A52" s="429" t="s">
        <v>12</v>
      </c>
      <c r="B52" s="577" t="s">
        <v>127</v>
      </c>
      <c r="C52" s="577"/>
      <c r="D52" s="577"/>
      <c r="E52" s="577"/>
      <c r="F52" s="577"/>
      <c r="G52" s="577"/>
      <c r="H52" s="577"/>
      <c r="I52" s="20" t="s">
        <v>126</v>
      </c>
    </row>
    <row r="53" spans="1:9" ht="13" x14ac:dyDescent="0.25">
      <c r="A53" s="429" t="s">
        <v>35</v>
      </c>
      <c r="B53" s="553" t="s">
        <v>65</v>
      </c>
      <c r="C53" s="553"/>
      <c r="D53" s="553"/>
      <c r="E53" s="553"/>
      <c r="F53" s="553"/>
      <c r="G53" s="553"/>
      <c r="H53" s="553"/>
      <c r="I53" s="20">
        <v>0</v>
      </c>
    </row>
    <row r="54" spans="1:9" ht="13" x14ac:dyDescent="0.25">
      <c r="A54" s="578" t="s">
        <v>125</v>
      </c>
      <c r="B54" s="578"/>
      <c r="C54" s="578"/>
      <c r="D54" s="578"/>
      <c r="E54" s="578"/>
      <c r="F54" s="578"/>
      <c r="G54" s="578"/>
      <c r="H54" s="578"/>
      <c r="I54" s="20">
        <f>SUM(I50:I53)</f>
        <v>20</v>
      </c>
    </row>
    <row r="55" spans="1:9" ht="18" x14ac:dyDescent="0.25">
      <c r="A55" s="579"/>
      <c r="B55" s="579"/>
      <c r="C55" s="579"/>
      <c r="D55" s="579"/>
      <c r="E55" s="579"/>
      <c r="F55" s="579"/>
      <c r="G55" s="579"/>
      <c r="H55" s="579"/>
      <c r="I55" s="579"/>
    </row>
    <row r="56" spans="1:9" x14ac:dyDescent="0.25">
      <c r="A56" s="564" t="s">
        <v>124</v>
      </c>
      <c r="B56" s="564"/>
      <c r="C56" s="564"/>
      <c r="D56" s="564"/>
      <c r="E56" s="564"/>
      <c r="F56" s="564"/>
      <c r="G56" s="564"/>
      <c r="H56" s="564"/>
      <c r="I56" s="564"/>
    </row>
    <row r="57" spans="1:9" ht="18" x14ac:dyDescent="0.25">
      <c r="A57" s="55"/>
      <c r="B57" s="54"/>
      <c r="C57" s="54"/>
      <c r="D57" s="54"/>
      <c r="E57" s="54"/>
      <c r="F57" s="54"/>
      <c r="G57" s="54"/>
      <c r="H57" s="54"/>
      <c r="I57" s="53"/>
    </row>
    <row r="58" spans="1:9" ht="13" x14ac:dyDescent="0.25">
      <c r="A58" s="568" t="s">
        <v>123</v>
      </c>
      <c r="B58" s="568"/>
      <c r="C58" s="568"/>
      <c r="D58" s="568"/>
      <c r="E58" s="568"/>
      <c r="F58" s="568"/>
      <c r="G58" s="568"/>
      <c r="H58" s="568"/>
      <c r="I58" s="568"/>
    </row>
    <row r="59" spans="1:9" ht="14" x14ac:dyDescent="0.25">
      <c r="A59" s="52" t="s">
        <v>76</v>
      </c>
      <c r="B59" s="554" t="s">
        <v>122</v>
      </c>
      <c r="C59" s="554"/>
      <c r="D59" s="554"/>
      <c r="E59" s="554"/>
      <c r="F59" s="554"/>
      <c r="G59" s="554"/>
      <c r="H59" s="428" t="s">
        <v>62</v>
      </c>
      <c r="I59" s="428" t="s">
        <v>16</v>
      </c>
    </row>
    <row r="60" spans="1:9" ht="13" x14ac:dyDescent="0.25">
      <c r="A60" s="50" t="s">
        <v>15</v>
      </c>
      <c r="B60" s="553" t="s">
        <v>121</v>
      </c>
      <c r="C60" s="553"/>
      <c r="D60" s="553"/>
      <c r="E60" s="553"/>
      <c r="F60" s="553"/>
      <c r="G60" s="553"/>
      <c r="H60" s="32">
        <v>0.2</v>
      </c>
      <c r="I60" s="49">
        <f>I32*20%</f>
        <v>158.91800000000001</v>
      </c>
    </row>
    <row r="61" spans="1:9" ht="13" x14ac:dyDescent="0.25">
      <c r="A61" s="50" t="s">
        <v>13</v>
      </c>
      <c r="B61" s="553" t="s">
        <v>120</v>
      </c>
      <c r="C61" s="553"/>
      <c r="D61" s="553"/>
      <c r="E61" s="553"/>
      <c r="F61" s="553"/>
      <c r="G61" s="553"/>
      <c r="H61" s="32">
        <v>1.4999999999999999E-2</v>
      </c>
      <c r="I61" s="49">
        <f>I32*1.5%</f>
        <v>11.918849999999999</v>
      </c>
    </row>
    <row r="62" spans="1:9" ht="13" x14ac:dyDescent="0.25">
      <c r="A62" s="50" t="s">
        <v>12</v>
      </c>
      <c r="B62" s="553" t="s">
        <v>119</v>
      </c>
      <c r="C62" s="553"/>
      <c r="D62" s="553"/>
      <c r="E62" s="553"/>
      <c r="F62" s="553"/>
      <c r="G62" s="553"/>
      <c r="H62" s="32">
        <v>0.01</v>
      </c>
      <c r="I62" s="49">
        <f>I32*1%</f>
        <v>7.9458999999999991</v>
      </c>
    </row>
    <row r="63" spans="1:9" ht="13" x14ac:dyDescent="0.25">
      <c r="A63" s="50" t="s">
        <v>35</v>
      </c>
      <c r="B63" s="553" t="s">
        <v>118</v>
      </c>
      <c r="C63" s="553"/>
      <c r="D63" s="553"/>
      <c r="E63" s="553"/>
      <c r="F63" s="553"/>
      <c r="G63" s="553"/>
      <c r="H63" s="32">
        <v>2E-3</v>
      </c>
      <c r="I63" s="49">
        <f>I32*0.2%</f>
        <v>1.5891799999999998</v>
      </c>
    </row>
    <row r="64" spans="1:9" ht="13" x14ac:dyDescent="0.25">
      <c r="A64" s="50" t="s">
        <v>32</v>
      </c>
      <c r="B64" s="553" t="s">
        <v>117</v>
      </c>
      <c r="C64" s="553"/>
      <c r="D64" s="553"/>
      <c r="E64" s="553"/>
      <c r="F64" s="553"/>
      <c r="G64" s="553"/>
      <c r="H64" s="32">
        <v>2.5000000000000001E-2</v>
      </c>
      <c r="I64" s="49">
        <f>I32*2.5%</f>
        <v>19.864750000000001</v>
      </c>
    </row>
    <row r="65" spans="1:9" ht="13" x14ac:dyDescent="0.25">
      <c r="A65" s="50" t="s">
        <v>81</v>
      </c>
      <c r="B65" s="553" t="s">
        <v>116</v>
      </c>
      <c r="C65" s="553"/>
      <c r="D65" s="553"/>
      <c r="E65" s="553"/>
      <c r="F65" s="553"/>
      <c r="G65" s="553"/>
      <c r="H65" s="32">
        <v>0.08</v>
      </c>
      <c r="I65" s="49">
        <f>I32*8%</f>
        <v>63.567199999999993</v>
      </c>
    </row>
    <row r="66" spans="1:9" ht="13" x14ac:dyDescent="0.25">
      <c r="A66" s="50" t="s">
        <v>79</v>
      </c>
      <c r="B66" s="553" t="s">
        <v>115</v>
      </c>
      <c r="C66" s="553"/>
      <c r="D66" s="553"/>
      <c r="E66" s="553"/>
      <c r="F66" s="553"/>
      <c r="G66" s="553"/>
      <c r="H66" s="32">
        <v>0.03</v>
      </c>
      <c r="I66" s="49">
        <f>I32*3%</f>
        <v>23.837699999999998</v>
      </c>
    </row>
    <row r="67" spans="1:9" ht="13" x14ac:dyDescent="0.25">
      <c r="A67" s="50" t="s">
        <v>114</v>
      </c>
      <c r="B67" s="553" t="s">
        <v>113</v>
      </c>
      <c r="C67" s="553"/>
      <c r="D67" s="553"/>
      <c r="E67" s="553"/>
      <c r="F67" s="553"/>
      <c r="G67" s="553"/>
      <c r="H67" s="32">
        <v>6.0000000000000001E-3</v>
      </c>
      <c r="I67" s="49">
        <f>I32*0.6%</f>
        <v>4.7675399999999994</v>
      </c>
    </row>
    <row r="68" spans="1:9" ht="13" x14ac:dyDescent="0.25">
      <c r="A68" s="578" t="s">
        <v>47</v>
      </c>
      <c r="B68" s="578"/>
      <c r="C68" s="578"/>
      <c r="D68" s="578"/>
      <c r="E68" s="578"/>
      <c r="F68" s="578"/>
      <c r="G68" s="578"/>
      <c r="H68" s="32">
        <f>SUM(H60:H67)</f>
        <v>0.3680000000000001</v>
      </c>
      <c r="I68" s="25">
        <f>SUM(I60:I67)</f>
        <v>292.40911999999997</v>
      </c>
    </row>
    <row r="69" spans="1:9" ht="13" x14ac:dyDescent="0.25">
      <c r="A69" s="432"/>
      <c r="B69" s="47"/>
      <c r="C69" s="47"/>
      <c r="D69" s="47"/>
      <c r="E69" s="47"/>
      <c r="F69" s="47"/>
      <c r="G69" s="47"/>
      <c r="H69" s="46"/>
      <c r="I69" s="45"/>
    </row>
    <row r="70" spans="1:9" ht="13" x14ac:dyDescent="0.25">
      <c r="A70" s="553" t="s">
        <v>112</v>
      </c>
      <c r="B70" s="553"/>
      <c r="C70" s="553"/>
      <c r="D70" s="553"/>
      <c r="E70" s="553"/>
      <c r="F70" s="553"/>
      <c r="G70" s="553"/>
      <c r="H70" s="553"/>
      <c r="I70" s="553"/>
    </row>
    <row r="71" spans="1:9" ht="13" x14ac:dyDescent="0.25">
      <c r="A71" s="560"/>
      <c r="B71" s="560"/>
      <c r="C71" s="560"/>
      <c r="D71" s="560"/>
      <c r="E71" s="560"/>
      <c r="F71" s="560"/>
      <c r="G71" s="560"/>
      <c r="H71" s="560"/>
      <c r="I71" s="560"/>
    </row>
    <row r="72" spans="1:9" ht="14" x14ac:dyDescent="0.25">
      <c r="A72" s="554" t="s">
        <v>111</v>
      </c>
      <c r="B72" s="554"/>
      <c r="C72" s="554"/>
      <c r="D72" s="554"/>
      <c r="E72" s="554"/>
      <c r="F72" s="554"/>
      <c r="G72" s="554"/>
      <c r="H72" s="554"/>
      <c r="I72" s="554"/>
    </row>
    <row r="73" spans="1:9" ht="14" x14ac:dyDescent="0.25">
      <c r="A73" s="435" t="s">
        <v>74</v>
      </c>
      <c r="B73" s="554" t="s">
        <v>110</v>
      </c>
      <c r="C73" s="554"/>
      <c r="D73" s="554"/>
      <c r="E73" s="554"/>
      <c r="F73" s="554"/>
      <c r="G73" s="554"/>
      <c r="H73" s="554"/>
      <c r="I73" s="435" t="s">
        <v>16</v>
      </c>
    </row>
    <row r="74" spans="1:9" ht="13" x14ac:dyDescent="0.25">
      <c r="A74" s="429" t="s">
        <v>15</v>
      </c>
      <c r="B74" s="553" t="s">
        <v>109</v>
      </c>
      <c r="C74" s="553"/>
      <c r="D74" s="553"/>
      <c r="E74" s="553"/>
      <c r="F74" s="553"/>
      <c r="G74" s="553"/>
      <c r="H74" s="553"/>
      <c r="I74" s="25">
        <f>I32*8.33%</f>
        <v>66.189346999999998</v>
      </c>
    </row>
    <row r="75" spans="1:9" ht="13" x14ac:dyDescent="0.25">
      <c r="A75" s="429" t="s">
        <v>13</v>
      </c>
      <c r="B75" s="553" t="s">
        <v>108</v>
      </c>
      <c r="C75" s="553"/>
      <c r="D75" s="553"/>
      <c r="E75" s="553"/>
      <c r="F75" s="553"/>
      <c r="G75" s="553"/>
      <c r="H75" s="553"/>
      <c r="I75" s="44">
        <f>I32*2.78%</f>
        <v>22.089601999999996</v>
      </c>
    </row>
    <row r="76" spans="1:9" ht="13" x14ac:dyDescent="0.25">
      <c r="A76" s="578" t="s">
        <v>80</v>
      </c>
      <c r="B76" s="578"/>
      <c r="C76" s="578"/>
      <c r="D76" s="578"/>
      <c r="E76" s="578"/>
      <c r="F76" s="578"/>
      <c r="G76" s="578"/>
      <c r="H76" s="578"/>
      <c r="I76" s="44">
        <f>SUM(I74:I75)</f>
        <v>88.278948999999997</v>
      </c>
    </row>
    <row r="77" spans="1:9" ht="13" x14ac:dyDescent="0.25">
      <c r="A77" s="429" t="s">
        <v>12</v>
      </c>
      <c r="B77" s="553" t="s">
        <v>107</v>
      </c>
      <c r="C77" s="553"/>
      <c r="D77" s="553"/>
      <c r="E77" s="553"/>
      <c r="F77" s="553"/>
      <c r="G77" s="553"/>
      <c r="H77" s="553"/>
      <c r="I77" s="433">
        <f>ROUND(H68*I76,2)</f>
        <v>32.49</v>
      </c>
    </row>
    <row r="78" spans="1:9" ht="13" x14ac:dyDescent="0.25">
      <c r="A78" s="578" t="s">
        <v>47</v>
      </c>
      <c r="B78" s="578"/>
      <c r="C78" s="578"/>
      <c r="D78" s="578"/>
      <c r="E78" s="578"/>
      <c r="F78" s="578"/>
      <c r="G78" s="578"/>
      <c r="H78" s="578"/>
      <c r="I78" s="44">
        <f>SUM(I76:I77)</f>
        <v>120.76894899999999</v>
      </c>
    </row>
    <row r="79" spans="1:9" ht="13" x14ac:dyDescent="0.25">
      <c r="A79" s="580"/>
      <c r="B79" s="580"/>
      <c r="C79" s="580"/>
      <c r="D79" s="580"/>
      <c r="E79" s="580"/>
      <c r="F79" s="580"/>
      <c r="G79" s="580"/>
      <c r="H79" s="580"/>
      <c r="I79" s="580"/>
    </row>
    <row r="80" spans="1:9" ht="14" x14ac:dyDescent="0.25">
      <c r="A80" s="554" t="s">
        <v>106</v>
      </c>
      <c r="B80" s="554"/>
      <c r="C80" s="554"/>
      <c r="D80" s="554"/>
      <c r="E80" s="554"/>
      <c r="F80" s="554"/>
      <c r="G80" s="554"/>
      <c r="H80" s="554"/>
      <c r="I80" s="554"/>
    </row>
    <row r="81" spans="1:9" ht="14" x14ac:dyDescent="0.25">
      <c r="A81" s="435" t="s">
        <v>72</v>
      </c>
      <c r="B81" s="581" t="s">
        <v>105</v>
      </c>
      <c r="C81" s="581"/>
      <c r="D81" s="581"/>
      <c r="E81" s="581"/>
      <c r="F81" s="581"/>
      <c r="G81" s="581"/>
      <c r="H81" s="581"/>
      <c r="I81" s="435" t="s">
        <v>16</v>
      </c>
    </row>
    <row r="82" spans="1:9" ht="13" x14ac:dyDescent="0.25">
      <c r="A82" s="429" t="s">
        <v>15</v>
      </c>
      <c r="B82" s="553" t="s">
        <v>105</v>
      </c>
      <c r="C82" s="553"/>
      <c r="D82" s="553"/>
      <c r="E82" s="553"/>
      <c r="F82" s="553"/>
      <c r="G82" s="553"/>
      <c r="H82" s="553"/>
      <c r="I82" s="71">
        <f xml:space="preserve"> I32*0.07%</f>
        <v>0.55621300000000007</v>
      </c>
    </row>
    <row r="83" spans="1:9" ht="13" x14ac:dyDescent="0.25">
      <c r="A83" s="429" t="s">
        <v>13</v>
      </c>
      <c r="B83" s="553" t="s">
        <v>103</v>
      </c>
      <c r="C83" s="553"/>
      <c r="D83" s="553"/>
      <c r="E83" s="553"/>
      <c r="F83" s="553"/>
      <c r="G83" s="553"/>
      <c r="H83" s="553"/>
      <c r="I83" s="25">
        <f>ROUND(H68*I82,2)</f>
        <v>0.2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25">
        <f>SUM(I82:I83)</f>
        <v>0.75621300000000002</v>
      </c>
    </row>
    <row r="85" spans="1:9" ht="14" x14ac:dyDescent="0.25">
      <c r="A85" s="581" t="s">
        <v>102</v>
      </c>
      <c r="B85" s="581"/>
      <c r="C85" s="581"/>
      <c r="D85" s="581"/>
      <c r="E85" s="581"/>
      <c r="F85" s="581"/>
      <c r="G85" s="581"/>
      <c r="H85" s="581"/>
      <c r="I85" s="581"/>
    </row>
    <row r="86" spans="1:9" ht="14" x14ac:dyDescent="0.25">
      <c r="A86" s="435" t="s">
        <v>70</v>
      </c>
      <c r="B86" s="581" t="s">
        <v>101</v>
      </c>
      <c r="C86" s="581"/>
      <c r="D86" s="581"/>
      <c r="E86" s="581"/>
      <c r="F86" s="581"/>
      <c r="G86" s="581"/>
      <c r="H86" s="581"/>
      <c r="I86" s="435" t="s">
        <v>16</v>
      </c>
    </row>
    <row r="87" spans="1:9" ht="13" x14ac:dyDescent="0.25">
      <c r="A87" s="429" t="s">
        <v>15</v>
      </c>
      <c r="B87" s="577" t="s">
        <v>100</v>
      </c>
      <c r="C87" s="577"/>
      <c r="D87" s="577"/>
      <c r="E87" s="577"/>
      <c r="F87" s="577"/>
      <c r="G87" s="577"/>
      <c r="H87" s="577"/>
      <c r="I87" s="72">
        <f>I32*0.42%</f>
        <v>3.3372779999999995</v>
      </c>
    </row>
    <row r="88" spans="1:9" ht="13" x14ac:dyDescent="0.25">
      <c r="A88" s="429" t="s">
        <v>13</v>
      </c>
      <c r="B88" s="577" t="s">
        <v>99</v>
      </c>
      <c r="C88" s="577"/>
      <c r="D88" s="577"/>
      <c r="E88" s="577"/>
      <c r="F88" s="577"/>
      <c r="G88" s="577"/>
      <c r="H88" s="577"/>
      <c r="I88" s="25">
        <f>I32*0.03%</f>
        <v>0.23837699999999995</v>
      </c>
    </row>
    <row r="89" spans="1:9" ht="13" x14ac:dyDescent="0.25">
      <c r="A89" s="429" t="s">
        <v>98</v>
      </c>
      <c r="B89" s="577" t="s">
        <v>97</v>
      </c>
      <c r="C89" s="577"/>
      <c r="D89" s="577"/>
      <c r="E89" s="577"/>
      <c r="F89" s="577"/>
      <c r="G89" s="577"/>
      <c r="H89" s="577"/>
      <c r="I89" s="25">
        <f>ROUND((0.08*0.4*0.05)*I32,2)</f>
        <v>1.27</v>
      </c>
    </row>
    <row r="90" spans="1:9" ht="13" x14ac:dyDescent="0.25">
      <c r="A90" s="429" t="s">
        <v>96</v>
      </c>
      <c r="B90" s="553" t="s">
        <v>95</v>
      </c>
      <c r="C90" s="553"/>
      <c r="D90" s="553"/>
      <c r="E90" s="553"/>
      <c r="F90" s="553"/>
      <c r="G90" s="553"/>
      <c r="H90" s="553"/>
      <c r="I90" s="71">
        <f>ROUND((1*0.08*0.1*0.05)*I32,2)</f>
        <v>0.32</v>
      </c>
    </row>
    <row r="91" spans="1:9" ht="13" x14ac:dyDescent="0.25">
      <c r="A91" s="429" t="s">
        <v>35</v>
      </c>
      <c r="B91" s="553" t="s">
        <v>190</v>
      </c>
      <c r="C91" s="553"/>
      <c r="D91" s="553"/>
      <c r="E91" s="553"/>
      <c r="F91" s="553"/>
      <c r="G91" s="553"/>
      <c r="H91" s="553"/>
      <c r="I91" s="25">
        <f xml:space="preserve"> I32*1.94%</f>
        <v>15.415045999999998</v>
      </c>
    </row>
    <row r="92" spans="1:9" ht="13" x14ac:dyDescent="0.25">
      <c r="A92" s="429" t="s">
        <v>32</v>
      </c>
      <c r="B92" s="577" t="s">
        <v>93</v>
      </c>
      <c r="C92" s="577"/>
      <c r="D92" s="577"/>
      <c r="E92" s="577"/>
      <c r="F92" s="577"/>
      <c r="G92" s="577"/>
      <c r="H92" s="577"/>
      <c r="I92" s="25">
        <f>I91*36.8%</f>
        <v>5.6727369279999991</v>
      </c>
    </row>
    <row r="93" spans="1:9" ht="13" x14ac:dyDescent="0.25">
      <c r="A93" s="429" t="s">
        <v>92</v>
      </c>
      <c r="B93" s="577" t="s">
        <v>91</v>
      </c>
      <c r="C93" s="577"/>
      <c r="D93" s="577"/>
      <c r="E93" s="577"/>
      <c r="F93" s="577"/>
      <c r="G93" s="577"/>
      <c r="H93" s="577"/>
      <c r="I93" s="25">
        <f>ROUND(1*0.08*0.4*I32,2)</f>
        <v>25.43</v>
      </c>
    </row>
    <row r="94" spans="1:9" ht="13" x14ac:dyDescent="0.25">
      <c r="A94" s="429" t="s">
        <v>90</v>
      </c>
      <c r="B94" s="553" t="s">
        <v>89</v>
      </c>
      <c r="C94" s="553"/>
      <c r="D94" s="553"/>
      <c r="E94" s="553"/>
      <c r="F94" s="553"/>
      <c r="G94" s="553"/>
      <c r="H94" s="553"/>
      <c r="I94" s="25">
        <f>ROUND(1*0.08*0.1*I32,2)</f>
        <v>6.36</v>
      </c>
    </row>
    <row r="95" spans="1:9" ht="13" x14ac:dyDescent="0.25">
      <c r="A95" s="578" t="s">
        <v>47</v>
      </c>
      <c r="B95" s="578"/>
      <c r="C95" s="578"/>
      <c r="D95" s="578"/>
      <c r="E95" s="578"/>
      <c r="F95" s="578"/>
      <c r="G95" s="578"/>
      <c r="H95" s="578"/>
      <c r="I95" s="25">
        <f>SUM(I87:I94)</f>
        <v>58.043437927999996</v>
      </c>
    </row>
    <row r="96" spans="1:9" ht="14" x14ac:dyDescent="0.25">
      <c r="A96" s="554" t="s">
        <v>88</v>
      </c>
      <c r="B96" s="554"/>
      <c r="C96" s="554"/>
      <c r="D96" s="554"/>
      <c r="E96" s="554"/>
      <c r="F96" s="554"/>
      <c r="G96" s="554"/>
      <c r="H96" s="554"/>
      <c r="I96" s="554"/>
    </row>
    <row r="97" spans="1:9" ht="14" x14ac:dyDescent="0.3">
      <c r="A97" s="41" t="s">
        <v>68</v>
      </c>
      <c r="B97" s="581" t="s">
        <v>87</v>
      </c>
      <c r="C97" s="581"/>
      <c r="D97" s="581"/>
      <c r="E97" s="581"/>
      <c r="F97" s="581"/>
      <c r="G97" s="581"/>
      <c r="H97" s="581"/>
      <c r="I97" s="41" t="s">
        <v>16</v>
      </c>
    </row>
    <row r="98" spans="1:9" ht="13" x14ac:dyDescent="0.3">
      <c r="A98" s="440" t="s">
        <v>15</v>
      </c>
      <c r="B98" s="577" t="s">
        <v>86</v>
      </c>
      <c r="C98" s="577"/>
      <c r="D98" s="577"/>
      <c r="E98" s="577"/>
      <c r="F98" s="577"/>
      <c r="G98" s="577"/>
      <c r="H98" s="577"/>
      <c r="I98" s="25">
        <f>I32*8.33%</f>
        <v>66.189346999999998</v>
      </c>
    </row>
    <row r="99" spans="1:9" ht="13" x14ac:dyDescent="0.3">
      <c r="A99" s="440" t="s">
        <v>13</v>
      </c>
      <c r="B99" s="577" t="s">
        <v>191</v>
      </c>
      <c r="C99" s="577"/>
      <c r="D99" s="577"/>
      <c r="E99" s="577"/>
      <c r="F99" s="577"/>
      <c r="G99" s="577"/>
      <c r="H99" s="577"/>
      <c r="I99" s="40">
        <f>I32*1%</f>
        <v>7.9458999999999991</v>
      </c>
    </row>
    <row r="100" spans="1:9" ht="13" x14ac:dyDescent="0.3">
      <c r="A100" s="440" t="s">
        <v>12</v>
      </c>
      <c r="B100" s="577" t="s">
        <v>180</v>
      </c>
      <c r="C100" s="577"/>
      <c r="D100" s="577"/>
      <c r="E100" s="577"/>
      <c r="F100" s="577"/>
      <c r="G100" s="577"/>
      <c r="H100" s="577"/>
      <c r="I100" s="40">
        <f>I32*0.02%</f>
        <v>0.158918</v>
      </c>
    </row>
    <row r="101" spans="1:9" ht="13" x14ac:dyDescent="0.3">
      <c r="A101" s="440" t="s">
        <v>35</v>
      </c>
      <c r="B101" s="577" t="s">
        <v>192</v>
      </c>
      <c r="C101" s="577"/>
      <c r="D101" s="577"/>
      <c r="E101" s="577"/>
      <c r="F101" s="577"/>
      <c r="G101" s="577"/>
      <c r="H101" s="577"/>
      <c r="I101" s="40">
        <f>I32*0.05%</f>
        <v>0.39729499999999995</v>
      </c>
    </row>
    <row r="102" spans="1:9" ht="13" x14ac:dyDescent="0.3">
      <c r="A102" s="440" t="s">
        <v>32</v>
      </c>
      <c r="B102" s="577" t="s">
        <v>193</v>
      </c>
      <c r="C102" s="577"/>
      <c r="D102" s="577"/>
      <c r="E102" s="577"/>
      <c r="F102" s="577"/>
      <c r="G102" s="577"/>
      <c r="H102" s="577"/>
      <c r="I102" s="37">
        <f>I32*0.28%</f>
        <v>2.2248520000000003</v>
      </c>
    </row>
    <row r="103" spans="1:9" ht="13" x14ac:dyDescent="0.3">
      <c r="A103" s="440" t="s">
        <v>81</v>
      </c>
      <c r="B103" s="577" t="s">
        <v>65</v>
      </c>
      <c r="C103" s="577"/>
      <c r="D103" s="577"/>
      <c r="E103" s="577"/>
      <c r="F103" s="577"/>
      <c r="G103" s="577"/>
      <c r="H103" s="577"/>
      <c r="I103" s="37"/>
    </row>
    <row r="104" spans="1:9" ht="13" x14ac:dyDescent="0.3">
      <c r="A104" s="578" t="s">
        <v>80</v>
      </c>
      <c r="B104" s="578"/>
      <c r="C104" s="578"/>
      <c r="D104" s="578"/>
      <c r="E104" s="578"/>
      <c r="F104" s="578"/>
      <c r="G104" s="578"/>
      <c r="H104" s="578"/>
      <c r="I104" s="37">
        <f>SUM(I98:I103)</f>
        <v>76.916311999999991</v>
      </c>
    </row>
    <row r="105" spans="1:9" ht="13" x14ac:dyDescent="0.3">
      <c r="A105" s="439" t="s">
        <v>79</v>
      </c>
      <c r="B105" s="577" t="s">
        <v>78</v>
      </c>
      <c r="C105" s="577"/>
      <c r="D105" s="577"/>
      <c r="E105" s="577"/>
      <c r="F105" s="577"/>
      <c r="G105" s="577"/>
      <c r="H105" s="577"/>
      <c r="I105" s="37">
        <f>ROUND(H68*I104,2)</f>
        <v>28.31</v>
      </c>
    </row>
    <row r="106" spans="1:9" ht="13" x14ac:dyDescent="0.25">
      <c r="A106" s="578" t="s">
        <v>47</v>
      </c>
      <c r="B106" s="578"/>
      <c r="C106" s="578"/>
      <c r="D106" s="578"/>
      <c r="E106" s="578"/>
      <c r="F106" s="578"/>
      <c r="G106" s="578"/>
      <c r="H106" s="578"/>
      <c r="I106" s="25">
        <f>SUM(I104:I105)</f>
        <v>105.22631199999999</v>
      </c>
    </row>
    <row r="107" spans="1:9" ht="14" x14ac:dyDescent="0.25">
      <c r="A107" s="581" t="s">
        <v>77</v>
      </c>
      <c r="B107" s="581"/>
      <c r="C107" s="581"/>
      <c r="D107" s="581"/>
      <c r="E107" s="581"/>
      <c r="F107" s="581"/>
      <c r="G107" s="581"/>
      <c r="H107" s="581"/>
      <c r="I107" s="581"/>
    </row>
    <row r="108" spans="1:9" ht="14" x14ac:dyDescent="0.25">
      <c r="A108" s="435">
        <v>4</v>
      </c>
      <c r="B108" s="554" t="s">
        <v>34</v>
      </c>
      <c r="C108" s="554"/>
      <c r="D108" s="554"/>
      <c r="E108" s="554"/>
      <c r="F108" s="554"/>
      <c r="G108" s="554"/>
      <c r="H108" s="554"/>
      <c r="I108" s="435" t="s">
        <v>16</v>
      </c>
    </row>
    <row r="109" spans="1:9" ht="13" x14ac:dyDescent="0.25">
      <c r="A109" s="429" t="s">
        <v>76</v>
      </c>
      <c r="B109" s="553" t="s">
        <v>75</v>
      </c>
      <c r="C109" s="553"/>
      <c r="D109" s="553"/>
      <c r="E109" s="553"/>
      <c r="F109" s="553"/>
      <c r="G109" s="553"/>
      <c r="H109" s="553"/>
      <c r="I109" s="25">
        <f>I68</f>
        <v>292.40911999999997</v>
      </c>
    </row>
    <row r="110" spans="1:9" ht="13" x14ac:dyDescent="0.25">
      <c r="A110" s="429" t="s">
        <v>74</v>
      </c>
      <c r="B110" s="553" t="s">
        <v>73</v>
      </c>
      <c r="C110" s="553"/>
      <c r="D110" s="553"/>
      <c r="E110" s="553"/>
      <c r="F110" s="553"/>
      <c r="G110" s="553"/>
      <c r="H110" s="553"/>
      <c r="I110" s="25">
        <f>I78</f>
        <v>120.76894899999999</v>
      </c>
    </row>
    <row r="111" spans="1:9" ht="13" x14ac:dyDescent="0.25">
      <c r="A111" s="429" t="s">
        <v>72</v>
      </c>
      <c r="B111" s="553" t="s">
        <v>71</v>
      </c>
      <c r="C111" s="553"/>
      <c r="D111" s="553"/>
      <c r="E111" s="553"/>
      <c r="F111" s="553"/>
      <c r="G111" s="553"/>
      <c r="H111" s="553"/>
      <c r="I111" s="25">
        <f>I84</f>
        <v>0.75621300000000002</v>
      </c>
    </row>
    <row r="112" spans="1:9" ht="13" x14ac:dyDescent="0.25">
      <c r="A112" s="429" t="s">
        <v>70</v>
      </c>
      <c r="B112" s="553" t="s">
        <v>69</v>
      </c>
      <c r="C112" s="553"/>
      <c r="D112" s="553"/>
      <c r="E112" s="553"/>
      <c r="F112" s="553"/>
      <c r="G112" s="553"/>
      <c r="H112" s="553"/>
      <c r="I112" s="25">
        <f>I95</f>
        <v>58.043437927999996</v>
      </c>
    </row>
    <row r="113" spans="1:9" ht="13" x14ac:dyDescent="0.25">
      <c r="A113" s="429" t="s">
        <v>68</v>
      </c>
      <c r="B113" s="553" t="s">
        <v>67</v>
      </c>
      <c r="C113" s="553"/>
      <c r="D113" s="553"/>
      <c r="E113" s="553"/>
      <c r="F113" s="553"/>
      <c r="G113" s="553"/>
      <c r="H113" s="553"/>
      <c r="I113" s="25">
        <f>I106</f>
        <v>105.22631199999999</v>
      </c>
    </row>
    <row r="114" spans="1:9" ht="13" x14ac:dyDescent="0.25">
      <c r="A114" s="429" t="s">
        <v>66</v>
      </c>
      <c r="B114" s="553" t="s">
        <v>65</v>
      </c>
      <c r="C114" s="553"/>
      <c r="D114" s="553"/>
      <c r="E114" s="553"/>
      <c r="F114" s="553"/>
      <c r="G114" s="553"/>
      <c r="H114" s="553"/>
      <c r="I114" s="25"/>
    </row>
    <row r="115" spans="1:9" ht="13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SUM(I109:I114)</f>
        <v>577.20403192799995</v>
      </c>
    </row>
    <row r="116" spans="1:9" ht="13" x14ac:dyDescent="0.25">
      <c r="A116" s="560" t="s">
        <v>64</v>
      </c>
      <c r="B116" s="560"/>
      <c r="C116" s="560"/>
      <c r="D116" s="560"/>
      <c r="E116" s="560"/>
      <c r="F116" s="560"/>
      <c r="G116" s="560"/>
      <c r="H116" s="560"/>
      <c r="I116" s="560"/>
    </row>
    <row r="117" spans="1:9" ht="14" x14ac:dyDescent="0.25">
      <c r="A117" s="435">
        <v>5</v>
      </c>
      <c r="B117" s="581" t="s">
        <v>63</v>
      </c>
      <c r="C117" s="581"/>
      <c r="D117" s="581"/>
      <c r="E117" s="581"/>
      <c r="F117" s="581"/>
      <c r="G117" s="581"/>
      <c r="H117" s="435" t="s">
        <v>62</v>
      </c>
      <c r="I117" s="34" t="s">
        <v>16</v>
      </c>
    </row>
    <row r="118" spans="1:9" ht="13" x14ac:dyDescent="0.25">
      <c r="A118" s="624" t="s">
        <v>61</v>
      </c>
      <c r="B118" s="624"/>
      <c r="C118" s="624"/>
      <c r="D118" s="624"/>
      <c r="E118" s="624"/>
      <c r="F118" s="624"/>
      <c r="G118" s="624"/>
      <c r="H118" s="33" t="s">
        <v>49</v>
      </c>
      <c r="I118" s="23">
        <f>SUM(I32+I44+I54+I115)</f>
        <v>1659.2640319279999</v>
      </c>
    </row>
    <row r="119" spans="1:9" ht="13" x14ac:dyDescent="0.25">
      <c r="A119" s="429" t="s">
        <v>15</v>
      </c>
      <c r="B119" s="574" t="s">
        <v>60</v>
      </c>
      <c r="C119" s="622"/>
      <c r="D119" s="622"/>
      <c r="E119" s="622"/>
      <c r="F119" s="622"/>
      <c r="G119" s="623"/>
      <c r="H119" s="32">
        <v>0.02</v>
      </c>
      <c r="I119" s="25">
        <f>I118*H119</f>
        <v>33.185280638560002</v>
      </c>
    </row>
    <row r="120" spans="1:9" ht="13" x14ac:dyDescent="0.25">
      <c r="A120" s="624" t="s">
        <v>59</v>
      </c>
      <c r="B120" s="624"/>
      <c r="C120" s="624"/>
      <c r="D120" s="624"/>
      <c r="E120" s="624"/>
      <c r="F120" s="624"/>
      <c r="G120" s="624"/>
      <c r="H120" s="31" t="s">
        <v>49</v>
      </c>
      <c r="I120" s="23">
        <f>SUM(I32+I44+I54+I115+I119)</f>
        <v>1692.4493125665599</v>
      </c>
    </row>
    <row r="121" spans="1:9" ht="13" x14ac:dyDescent="0.25">
      <c r="A121" s="429" t="s">
        <v>13</v>
      </c>
      <c r="B121" s="574" t="s">
        <v>58</v>
      </c>
      <c r="C121" s="622"/>
      <c r="D121" s="622"/>
      <c r="E121" s="622"/>
      <c r="F121" s="622"/>
      <c r="G121" s="623"/>
      <c r="H121" s="328">
        <v>9.3299999999999998E-3</v>
      </c>
      <c r="I121" s="25">
        <f>I120*H121</f>
        <v>15.790552086246004</v>
      </c>
    </row>
    <row r="122" spans="1:9" ht="13" x14ac:dyDescent="0.25">
      <c r="A122" s="624" t="s">
        <v>57</v>
      </c>
      <c r="B122" s="624"/>
      <c r="C122" s="624"/>
      <c r="D122" s="624"/>
      <c r="E122" s="624"/>
      <c r="F122" s="624"/>
      <c r="G122" s="624"/>
      <c r="H122" s="31">
        <f>-H1268</f>
        <v>0</v>
      </c>
      <c r="I122" s="23">
        <f>SUM(I32+I44+I54+I115+I119+I121)</f>
        <v>1708.2398646528059</v>
      </c>
    </row>
    <row r="123" spans="1:9" ht="13" x14ac:dyDescent="0.25">
      <c r="A123" s="429" t="s">
        <v>12</v>
      </c>
      <c r="B123" s="577" t="s">
        <v>56</v>
      </c>
      <c r="C123" s="577"/>
      <c r="D123" s="577"/>
      <c r="E123" s="577"/>
      <c r="F123" s="577"/>
      <c r="G123" s="577"/>
      <c r="H123" s="30" t="s">
        <v>49</v>
      </c>
      <c r="I123" s="28"/>
    </row>
    <row r="124" spans="1:9" ht="13" x14ac:dyDescent="0.25">
      <c r="A124" s="429"/>
      <c r="B124" s="577" t="s">
        <v>55</v>
      </c>
      <c r="C124" s="577"/>
      <c r="D124" s="577"/>
      <c r="E124" s="577"/>
      <c r="F124" s="577"/>
      <c r="G124" s="577"/>
      <c r="H124" s="30" t="s">
        <v>49</v>
      </c>
      <c r="I124" s="28" t="s">
        <v>49</v>
      </c>
    </row>
    <row r="125" spans="1:9" ht="13" x14ac:dyDescent="0.25">
      <c r="A125" s="429"/>
      <c r="B125" s="625" t="s">
        <v>263</v>
      </c>
      <c r="C125" s="583"/>
      <c r="D125" s="583"/>
      <c r="E125" s="583"/>
      <c r="F125" s="583"/>
      <c r="G125" s="583"/>
      <c r="H125" s="26">
        <v>0.03</v>
      </c>
      <c r="I125" s="25">
        <f>I148*H125</f>
        <v>56.1</v>
      </c>
    </row>
    <row r="126" spans="1:9" ht="13" x14ac:dyDescent="0.25">
      <c r="A126" s="429"/>
      <c r="B126" s="625" t="s">
        <v>264</v>
      </c>
      <c r="C126" s="583"/>
      <c r="D126" s="583"/>
      <c r="E126" s="583"/>
      <c r="F126" s="583"/>
      <c r="G126" s="583"/>
      <c r="H126" s="26">
        <v>6.4999999999999997E-3</v>
      </c>
      <c r="I126" s="25">
        <f>I148*H126</f>
        <v>12.154999999999999</v>
      </c>
    </row>
    <row r="127" spans="1:9" ht="13" x14ac:dyDescent="0.25">
      <c r="A127" s="429"/>
      <c r="B127" s="582" t="s">
        <v>265</v>
      </c>
      <c r="C127" s="582"/>
      <c r="D127" s="582"/>
      <c r="E127" s="582"/>
      <c r="F127" s="582"/>
      <c r="G127" s="582"/>
      <c r="H127" s="29"/>
      <c r="I127" s="28">
        <f>I148*H127</f>
        <v>0</v>
      </c>
    </row>
    <row r="128" spans="1:9" ht="13" x14ac:dyDescent="0.25">
      <c r="A128" s="429"/>
      <c r="B128" s="584" t="s">
        <v>51</v>
      </c>
      <c r="C128" s="584"/>
      <c r="D128" s="584"/>
      <c r="E128" s="584"/>
      <c r="F128" s="584"/>
      <c r="G128" s="584"/>
      <c r="H128" s="29" t="s">
        <v>49</v>
      </c>
      <c r="I128" s="28" t="s">
        <v>49</v>
      </c>
    </row>
    <row r="129" spans="1:9" ht="13" x14ac:dyDescent="0.25">
      <c r="A129" s="429"/>
      <c r="B129" s="573" t="s">
        <v>50</v>
      </c>
      <c r="C129" s="573"/>
      <c r="D129" s="573"/>
      <c r="E129" s="573"/>
      <c r="F129" s="573"/>
      <c r="G129" s="573"/>
      <c r="H129" s="29" t="s">
        <v>49</v>
      </c>
      <c r="I129" s="28" t="s">
        <v>49</v>
      </c>
    </row>
    <row r="130" spans="1:9" ht="13" x14ac:dyDescent="0.25">
      <c r="A130" s="429"/>
      <c r="B130" s="625" t="s">
        <v>228</v>
      </c>
      <c r="C130" s="583"/>
      <c r="D130" s="583"/>
      <c r="E130" s="583"/>
      <c r="F130" s="583"/>
      <c r="G130" s="583"/>
      <c r="H130" s="26">
        <v>0.05</v>
      </c>
      <c r="I130" s="25">
        <f>I148*H130</f>
        <v>93.5</v>
      </c>
    </row>
    <row r="131" spans="1:9" ht="13" x14ac:dyDescent="0.25">
      <c r="A131" s="578" t="s">
        <v>248</v>
      </c>
      <c r="B131" s="578"/>
      <c r="C131" s="578"/>
      <c r="D131" s="578"/>
      <c r="E131" s="578"/>
      <c r="F131" s="578"/>
      <c r="G131" s="578"/>
      <c r="H131" s="578"/>
      <c r="I131" s="25">
        <f>I133+I119+I121</f>
        <v>210.73083272480602</v>
      </c>
    </row>
    <row r="132" spans="1:9" ht="13" x14ac:dyDescent="0.25">
      <c r="A132" s="578"/>
      <c r="B132" s="578"/>
      <c r="C132" s="578"/>
      <c r="D132" s="578"/>
      <c r="E132" s="578"/>
      <c r="F132" s="578"/>
      <c r="G132" s="578"/>
      <c r="H132" s="578"/>
      <c r="I132" s="578"/>
    </row>
    <row r="133" spans="1:9" ht="13" x14ac:dyDescent="0.25">
      <c r="A133" s="589" t="s">
        <v>46</v>
      </c>
      <c r="B133" s="589"/>
      <c r="C133" s="589"/>
      <c r="D133" s="589"/>
      <c r="E133" s="589"/>
      <c r="F133" s="589"/>
      <c r="G133" s="589"/>
      <c r="H133" s="24">
        <f>SUM(H125:H130)</f>
        <v>8.6499999999999994E-2</v>
      </c>
      <c r="I133" s="23">
        <f>SUM(I125:I130)</f>
        <v>161.755</v>
      </c>
    </row>
    <row r="134" spans="1:9" x14ac:dyDescent="0.25">
      <c r="A134" s="590" t="s">
        <v>45</v>
      </c>
      <c r="B134" s="590"/>
      <c r="C134" s="591" t="s">
        <v>44</v>
      </c>
      <c r="D134" s="591"/>
      <c r="E134" s="591"/>
      <c r="F134" s="591"/>
      <c r="G134" s="591"/>
      <c r="H134" s="591"/>
      <c r="I134" s="591"/>
    </row>
    <row r="135" spans="1:9" x14ac:dyDescent="0.25">
      <c r="A135" s="590"/>
      <c r="B135" s="590"/>
      <c r="C135" s="592" t="s">
        <v>43</v>
      </c>
      <c r="D135" s="592"/>
      <c r="E135" s="592"/>
      <c r="F135" s="592"/>
      <c r="G135" s="592"/>
      <c r="H135" s="592"/>
      <c r="I135" s="592"/>
    </row>
    <row r="136" spans="1:9" x14ac:dyDescent="0.25">
      <c r="A136" s="590"/>
      <c r="B136" s="590"/>
      <c r="C136" s="593" t="s">
        <v>42</v>
      </c>
      <c r="D136" s="593"/>
      <c r="E136" s="593"/>
      <c r="F136" s="593"/>
      <c r="G136" s="593"/>
      <c r="H136" s="593"/>
      <c r="I136" s="593"/>
    </row>
    <row r="137" spans="1:9" x14ac:dyDescent="0.25">
      <c r="A137" s="585"/>
      <c r="B137" s="585"/>
      <c r="C137" s="585"/>
      <c r="D137" s="585"/>
      <c r="E137" s="585"/>
      <c r="F137" s="585"/>
      <c r="G137" s="585"/>
      <c r="H137" s="585"/>
      <c r="I137" s="585"/>
    </row>
    <row r="138" spans="1:9" ht="13" x14ac:dyDescent="0.25">
      <c r="A138" s="553" t="s">
        <v>41</v>
      </c>
      <c r="B138" s="553"/>
      <c r="C138" s="553"/>
      <c r="D138" s="553"/>
      <c r="E138" s="553"/>
      <c r="F138" s="553"/>
      <c r="G138" s="553"/>
      <c r="H138" s="553"/>
      <c r="I138" s="553"/>
    </row>
    <row r="139" spans="1:9" ht="13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15.5" x14ac:dyDescent="0.25">
      <c r="A140" s="586" t="s">
        <v>40</v>
      </c>
      <c r="B140" s="586"/>
      <c r="C140" s="586"/>
      <c r="D140" s="586"/>
      <c r="E140" s="586"/>
      <c r="F140" s="586"/>
      <c r="G140" s="586"/>
      <c r="H140" s="586"/>
      <c r="I140" s="586"/>
    </row>
    <row r="141" spans="1:9" ht="14" x14ac:dyDescent="0.25">
      <c r="A141" s="587" t="s">
        <v>39</v>
      </c>
      <c r="B141" s="587"/>
      <c r="C141" s="587"/>
      <c r="D141" s="587"/>
      <c r="E141" s="587"/>
      <c r="F141" s="587"/>
      <c r="G141" s="587"/>
      <c r="H141" s="587"/>
      <c r="I141" s="434" t="s">
        <v>16</v>
      </c>
    </row>
    <row r="142" spans="1:9" ht="13" x14ac:dyDescent="0.25">
      <c r="A142" s="436" t="s">
        <v>15</v>
      </c>
      <c r="B142" s="588" t="s">
        <v>38</v>
      </c>
      <c r="C142" s="588"/>
      <c r="D142" s="588"/>
      <c r="E142" s="588"/>
      <c r="F142" s="588"/>
      <c r="G142" s="588"/>
      <c r="H142" s="588"/>
      <c r="I142" s="20">
        <f>I32</f>
        <v>794.58999999999992</v>
      </c>
    </row>
    <row r="143" spans="1:9" ht="13" x14ac:dyDescent="0.25">
      <c r="A143" s="436" t="s">
        <v>13</v>
      </c>
      <c r="B143" s="588" t="s">
        <v>37</v>
      </c>
      <c r="C143" s="588"/>
      <c r="D143" s="588"/>
      <c r="E143" s="588"/>
      <c r="F143" s="588"/>
      <c r="G143" s="588"/>
      <c r="H143" s="588"/>
      <c r="I143" s="20">
        <f>I44</f>
        <v>267.47000000000003</v>
      </c>
    </row>
    <row r="144" spans="1:9" ht="13" x14ac:dyDescent="0.25">
      <c r="A144" s="436" t="s">
        <v>12</v>
      </c>
      <c r="B144" s="588" t="s">
        <v>36</v>
      </c>
      <c r="C144" s="588"/>
      <c r="D144" s="588"/>
      <c r="E144" s="588"/>
      <c r="F144" s="588"/>
      <c r="G144" s="588"/>
      <c r="H144" s="588"/>
      <c r="I144" s="20">
        <f>I54</f>
        <v>20</v>
      </c>
    </row>
    <row r="145" spans="1:9" ht="13" x14ac:dyDescent="0.25">
      <c r="A145" s="436" t="s">
        <v>35</v>
      </c>
      <c r="B145" s="588" t="s">
        <v>34</v>
      </c>
      <c r="C145" s="588"/>
      <c r="D145" s="588"/>
      <c r="E145" s="588"/>
      <c r="F145" s="588"/>
      <c r="G145" s="588"/>
      <c r="H145" s="588"/>
      <c r="I145" s="20">
        <f>I115</f>
        <v>577.20403192799995</v>
      </c>
    </row>
    <row r="146" spans="1:9" ht="13" x14ac:dyDescent="0.25">
      <c r="A146" s="598" t="s">
        <v>33</v>
      </c>
      <c r="B146" s="598"/>
      <c r="C146" s="598"/>
      <c r="D146" s="598"/>
      <c r="E146" s="598"/>
      <c r="F146" s="598"/>
      <c r="G146" s="598"/>
      <c r="H146" s="598"/>
      <c r="I146" s="20">
        <f>SUM(I142:I145)</f>
        <v>1659.2640319279999</v>
      </c>
    </row>
    <row r="147" spans="1:9" ht="13" x14ac:dyDescent="0.25">
      <c r="A147" s="21" t="s">
        <v>32</v>
      </c>
      <c r="B147" s="588" t="s">
        <v>31</v>
      </c>
      <c r="C147" s="588"/>
      <c r="D147" s="588"/>
      <c r="E147" s="588"/>
      <c r="F147" s="588"/>
      <c r="G147" s="588"/>
      <c r="H147" s="588"/>
      <c r="I147" s="20">
        <f>I131</f>
        <v>210.73083272480602</v>
      </c>
    </row>
    <row r="148" spans="1:9" ht="13" x14ac:dyDescent="0.25">
      <c r="A148" s="598" t="s">
        <v>30</v>
      </c>
      <c r="B148" s="598"/>
      <c r="C148" s="598"/>
      <c r="D148" s="598"/>
      <c r="E148" s="598"/>
      <c r="F148" s="598"/>
      <c r="G148" s="598"/>
      <c r="H148" s="598"/>
      <c r="I148" s="20">
        <v>1870</v>
      </c>
    </row>
    <row r="149" spans="1:9" ht="14.5" x14ac:dyDescent="0.25">
      <c r="A149" s="594" t="s">
        <v>376</v>
      </c>
      <c r="B149" s="594"/>
      <c r="C149" s="594"/>
      <c r="D149" s="594"/>
      <c r="E149" s="594"/>
      <c r="F149" s="594"/>
      <c r="G149" s="594"/>
      <c r="H149" s="594"/>
      <c r="I149" s="594"/>
    </row>
    <row r="150" spans="1:9" ht="15.5" x14ac:dyDescent="0.25">
      <c r="A150" s="586" t="s">
        <v>28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69" x14ac:dyDescent="0.25">
      <c r="A151" s="595" t="s">
        <v>27</v>
      </c>
      <c r="B151" s="595"/>
      <c r="C151" s="580" t="s">
        <v>26</v>
      </c>
      <c r="D151" s="580"/>
      <c r="E151" s="19" t="s">
        <v>25</v>
      </c>
      <c r="F151" s="580" t="s">
        <v>24</v>
      </c>
      <c r="G151" s="580"/>
      <c r="H151" s="434" t="s">
        <v>23</v>
      </c>
      <c r="I151" s="434" t="s">
        <v>22</v>
      </c>
    </row>
    <row r="152" spans="1:9" x14ac:dyDescent="0.25">
      <c r="A152" s="621" t="s">
        <v>185</v>
      </c>
      <c r="B152" s="596"/>
      <c r="C152" s="619">
        <v>1870</v>
      </c>
      <c r="D152" s="597"/>
      <c r="E152" s="18">
        <v>1</v>
      </c>
      <c r="F152" s="619">
        <v>1870</v>
      </c>
      <c r="G152" s="597"/>
      <c r="H152" s="16">
        <v>1</v>
      </c>
      <c r="I152" s="437">
        <v>1870</v>
      </c>
    </row>
    <row r="153" spans="1:9" ht="13" x14ac:dyDescent="0.25">
      <c r="A153" s="603" t="s">
        <v>20</v>
      </c>
      <c r="B153" s="603"/>
      <c r="C153" s="603"/>
      <c r="D153" s="603"/>
      <c r="E153" s="603"/>
      <c r="F153" s="603"/>
      <c r="G153" s="603"/>
      <c r="H153" s="603"/>
      <c r="I153" s="437">
        <v>1870</v>
      </c>
    </row>
    <row r="154" spans="1:9" ht="15.5" x14ac:dyDescent="0.25">
      <c r="A154" s="586" t="s">
        <v>19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15.5" x14ac:dyDescent="0.25">
      <c r="A155" s="586" t="s">
        <v>18</v>
      </c>
      <c r="B155" s="586"/>
      <c r="C155" s="586"/>
      <c r="D155" s="586"/>
      <c r="E155" s="586"/>
      <c r="F155" s="586"/>
      <c r="G155" s="586"/>
      <c r="H155" s="586"/>
      <c r="I155" s="586"/>
    </row>
    <row r="156" spans="1:9" ht="13" x14ac:dyDescent="0.25">
      <c r="A156" s="580" t="s">
        <v>17</v>
      </c>
      <c r="B156" s="580"/>
      <c r="C156" s="580"/>
      <c r="D156" s="580"/>
      <c r="E156" s="580"/>
      <c r="F156" s="580"/>
      <c r="G156" s="580"/>
      <c r="H156" s="580"/>
      <c r="I156" s="434" t="s">
        <v>16</v>
      </c>
    </row>
    <row r="157" spans="1:9" x14ac:dyDescent="0.25">
      <c r="A157" s="438" t="s">
        <v>15</v>
      </c>
      <c r="B157" s="583" t="s">
        <v>14</v>
      </c>
      <c r="C157" s="583"/>
      <c r="D157" s="583"/>
      <c r="E157" s="583"/>
      <c r="F157" s="583"/>
      <c r="G157" s="583"/>
      <c r="H157" s="583"/>
      <c r="I157" s="16">
        <v>12</v>
      </c>
    </row>
    <row r="158" spans="1:9" x14ac:dyDescent="0.25">
      <c r="A158" s="438" t="s">
        <v>13</v>
      </c>
      <c r="B158" s="583" t="s">
        <v>9</v>
      </c>
      <c r="C158" s="583"/>
      <c r="D158" s="583"/>
      <c r="E158" s="583"/>
      <c r="F158" s="583"/>
      <c r="G158" s="583"/>
      <c r="H158" s="583"/>
      <c r="I158" s="437">
        <v>22440</v>
      </c>
    </row>
    <row r="159" spans="1:9" x14ac:dyDescent="0.25">
      <c r="A159" s="438" t="s">
        <v>12</v>
      </c>
      <c r="B159" s="583" t="s">
        <v>11</v>
      </c>
      <c r="C159" s="583"/>
      <c r="D159" s="583"/>
      <c r="E159" s="583"/>
      <c r="F159" s="583"/>
      <c r="G159" s="583"/>
      <c r="H159" s="583"/>
      <c r="I159" s="437"/>
    </row>
    <row r="160" spans="1:9" x14ac:dyDescent="0.25">
      <c r="A160" s="599"/>
      <c r="B160" s="599"/>
      <c r="C160" s="599"/>
      <c r="D160" s="599"/>
      <c r="E160" s="599"/>
      <c r="F160" s="599"/>
      <c r="G160" s="599"/>
      <c r="H160" s="599"/>
      <c r="I160" s="599"/>
    </row>
    <row r="161" spans="1:9" x14ac:dyDescent="0.25">
      <c r="A161" s="596" t="s">
        <v>10</v>
      </c>
      <c r="B161" s="596"/>
      <c r="C161" s="596"/>
      <c r="D161" s="596"/>
      <c r="E161" s="596"/>
      <c r="F161" s="596"/>
      <c r="G161" s="596"/>
      <c r="H161" s="596"/>
      <c r="I161" s="596"/>
    </row>
    <row r="162" spans="1:9" ht="13" x14ac:dyDescent="0.3">
      <c r="A162" s="13"/>
      <c r="B162" s="13"/>
      <c r="C162" s="13"/>
      <c r="D162" s="13"/>
      <c r="E162" s="13"/>
      <c r="F162" s="13"/>
      <c r="G162" s="13"/>
      <c r="H162" s="12"/>
      <c r="I162" s="12"/>
    </row>
    <row r="163" spans="1:9" ht="13" x14ac:dyDescent="0.3">
      <c r="A163" s="600"/>
      <c r="B163" s="600"/>
      <c r="C163" s="600"/>
      <c r="D163" s="600"/>
      <c r="E163" s="600"/>
      <c r="F163" s="600"/>
      <c r="G163" s="600"/>
      <c r="H163" s="600"/>
      <c r="I163" s="600"/>
    </row>
    <row r="164" spans="1:9" ht="18" x14ac:dyDescent="0.25">
      <c r="A164" s="601" t="s">
        <v>9</v>
      </c>
      <c r="B164" s="601"/>
      <c r="C164" s="601"/>
      <c r="D164" s="601"/>
      <c r="E164" s="601"/>
      <c r="F164" s="601"/>
      <c r="G164" s="602">
        <v>1870</v>
      </c>
      <c r="H164" s="602"/>
      <c r="I164" s="602"/>
    </row>
    <row r="165" spans="1:9" ht="18" x14ac:dyDescent="0.4">
      <c r="A165" s="607"/>
      <c r="B165" s="607"/>
      <c r="C165" s="607"/>
      <c r="D165" s="607"/>
      <c r="E165" s="607"/>
      <c r="F165" s="607"/>
      <c r="G165" s="607"/>
      <c r="H165" s="607"/>
      <c r="I165" s="607"/>
    </row>
    <row r="166" spans="1:9" ht="18" x14ac:dyDescent="0.25">
      <c r="A166" s="601" t="s">
        <v>8</v>
      </c>
      <c r="B166" s="601"/>
      <c r="C166" s="601"/>
      <c r="D166" s="601"/>
      <c r="E166" s="601"/>
      <c r="F166" s="601"/>
      <c r="G166" s="608">
        <v>12</v>
      </c>
      <c r="H166" s="608"/>
      <c r="I166" s="608"/>
    </row>
    <row r="167" spans="1:9" ht="18" x14ac:dyDescent="0.25">
      <c r="A167" s="609"/>
      <c r="B167" s="609"/>
      <c r="C167" s="609"/>
      <c r="D167" s="609"/>
      <c r="E167" s="609"/>
      <c r="F167" s="609"/>
      <c r="G167" s="609"/>
      <c r="H167" s="609"/>
      <c r="I167" s="609"/>
    </row>
    <row r="168" spans="1:9" ht="18" x14ac:dyDescent="0.25">
      <c r="A168" s="610" t="s">
        <v>7</v>
      </c>
      <c r="B168" s="610"/>
      <c r="C168" s="610"/>
      <c r="D168" s="610"/>
      <c r="E168" s="610"/>
      <c r="F168" s="610"/>
      <c r="G168" s="611">
        <v>22440</v>
      </c>
      <c r="H168" s="611"/>
      <c r="I168" s="611"/>
    </row>
  </sheetData>
  <mergeCells count="182">
    <mergeCell ref="A5:I5"/>
    <mergeCell ref="A7:I7"/>
    <mergeCell ref="B8:G8"/>
    <mergeCell ref="H8:I8"/>
    <mergeCell ref="B9:G9"/>
    <mergeCell ref="H9:I9"/>
    <mergeCell ref="A1:I1"/>
    <mergeCell ref="A2:I2"/>
    <mergeCell ref="A3:E3"/>
    <mergeCell ref="F3:I3"/>
    <mergeCell ref="A4:E4"/>
    <mergeCell ref="F4:I4"/>
    <mergeCell ref="A14:I14"/>
    <mergeCell ref="B15:G15"/>
    <mergeCell ref="H15:I15"/>
    <mergeCell ref="B16:G16"/>
    <mergeCell ref="H16:I16"/>
    <mergeCell ref="B17:G17"/>
    <mergeCell ref="H17:I17"/>
    <mergeCell ref="B10:G10"/>
    <mergeCell ref="H10:I10"/>
    <mergeCell ref="B11:G11"/>
    <mergeCell ref="H11:I11"/>
    <mergeCell ref="A12:I12"/>
    <mergeCell ref="A13:I13"/>
    <mergeCell ref="B23:G23"/>
    <mergeCell ref="B24:H24"/>
    <mergeCell ref="B25:G25"/>
    <mergeCell ref="B26:G26"/>
    <mergeCell ref="B27:H27"/>
    <mergeCell ref="B28:H28"/>
    <mergeCell ref="B18:G18"/>
    <mergeCell ref="H18:I18"/>
    <mergeCell ref="A19:I19"/>
    <mergeCell ref="A20:I20"/>
    <mergeCell ref="A21:I21"/>
    <mergeCell ref="A22:I22"/>
    <mergeCell ref="B35:H35"/>
    <mergeCell ref="B36:G36"/>
    <mergeCell ref="B37:G37"/>
    <mergeCell ref="B38:H38"/>
    <mergeCell ref="B39:G39"/>
    <mergeCell ref="B40:H40"/>
    <mergeCell ref="B29:H29"/>
    <mergeCell ref="B30:H30"/>
    <mergeCell ref="B31:H31"/>
    <mergeCell ref="A32:H32"/>
    <mergeCell ref="A33:I33"/>
    <mergeCell ref="B34:H34"/>
    <mergeCell ref="A47:I47"/>
    <mergeCell ref="A48:I48"/>
    <mergeCell ref="B49:H49"/>
    <mergeCell ref="B50:H50"/>
    <mergeCell ref="B51:H51"/>
    <mergeCell ref="B52:H52"/>
    <mergeCell ref="B41:H41"/>
    <mergeCell ref="B42:H42"/>
    <mergeCell ref="B43:H43"/>
    <mergeCell ref="B44:H44"/>
    <mergeCell ref="A45:I45"/>
    <mergeCell ref="A46:I46"/>
    <mergeCell ref="B60:G60"/>
    <mergeCell ref="B61:G61"/>
    <mergeCell ref="B62:G62"/>
    <mergeCell ref="B63:G63"/>
    <mergeCell ref="B64:G64"/>
    <mergeCell ref="B65:G65"/>
    <mergeCell ref="B53:H53"/>
    <mergeCell ref="A54:H54"/>
    <mergeCell ref="A55:I55"/>
    <mergeCell ref="A56:I56"/>
    <mergeCell ref="A58:I58"/>
    <mergeCell ref="B59:G59"/>
    <mergeCell ref="B73:H73"/>
    <mergeCell ref="B74:H74"/>
    <mergeCell ref="B75:H75"/>
    <mergeCell ref="A76:H76"/>
    <mergeCell ref="B77:H77"/>
    <mergeCell ref="A78:H78"/>
    <mergeCell ref="B66:G66"/>
    <mergeCell ref="B67:G67"/>
    <mergeCell ref="A68:G68"/>
    <mergeCell ref="A70:I70"/>
    <mergeCell ref="A71:I71"/>
    <mergeCell ref="A72:I72"/>
    <mergeCell ref="A85:I85"/>
    <mergeCell ref="B86:H86"/>
    <mergeCell ref="B87:H87"/>
    <mergeCell ref="B88:H88"/>
    <mergeCell ref="B89:H89"/>
    <mergeCell ref="B90:H90"/>
    <mergeCell ref="A79:I79"/>
    <mergeCell ref="A80:I80"/>
    <mergeCell ref="B81:H81"/>
    <mergeCell ref="B82:H82"/>
    <mergeCell ref="B83:H83"/>
    <mergeCell ref="A84:H84"/>
    <mergeCell ref="B97:H97"/>
    <mergeCell ref="B98:H98"/>
    <mergeCell ref="B99:H99"/>
    <mergeCell ref="B100:H100"/>
    <mergeCell ref="B101:H101"/>
    <mergeCell ref="B102:H102"/>
    <mergeCell ref="B91:H91"/>
    <mergeCell ref="B92:H92"/>
    <mergeCell ref="B93:H93"/>
    <mergeCell ref="B94:H94"/>
    <mergeCell ref="A95:H95"/>
    <mergeCell ref="A96:I96"/>
    <mergeCell ref="B109:H109"/>
    <mergeCell ref="B110:H110"/>
    <mergeCell ref="B111:H111"/>
    <mergeCell ref="B112:H112"/>
    <mergeCell ref="B113:H113"/>
    <mergeCell ref="B114:H114"/>
    <mergeCell ref="B103:H103"/>
    <mergeCell ref="A104:H104"/>
    <mergeCell ref="B105:H105"/>
    <mergeCell ref="A106:H106"/>
    <mergeCell ref="A107:I107"/>
    <mergeCell ref="B108:H108"/>
    <mergeCell ref="B121:G121"/>
    <mergeCell ref="A122:G122"/>
    <mergeCell ref="B123:G123"/>
    <mergeCell ref="B124:G124"/>
    <mergeCell ref="B125:G125"/>
    <mergeCell ref="B126:G126"/>
    <mergeCell ref="A115:H115"/>
    <mergeCell ref="A116:I116"/>
    <mergeCell ref="B117:G117"/>
    <mergeCell ref="A118:G118"/>
    <mergeCell ref="B119:G119"/>
    <mergeCell ref="A120:G120"/>
    <mergeCell ref="A133:G133"/>
    <mergeCell ref="A134:B136"/>
    <mergeCell ref="C134:I134"/>
    <mergeCell ref="C135:I135"/>
    <mergeCell ref="C136:I136"/>
    <mergeCell ref="A137:I137"/>
    <mergeCell ref="B127:G127"/>
    <mergeCell ref="B128:G128"/>
    <mergeCell ref="B129:G129"/>
    <mergeCell ref="B130:G130"/>
    <mergeCell ref="A131:H131"/>
    <mergeCell ref="A132:I132"/>
    <mergeCell ref="B144:H144"/>
    <mergeCell ref="B145:H145"/>
    <mergeCell ref="A146:H146"/>
    <mergeCell ref="B147:H147"/>
    <mergeCell ref="A148:H148"/>
    <mergeCell ref="A149:I149"/>
    <mergeCell ref="A138:I138"/>
    <mergeCell ref="A139:I139"/>
    <mergeCell ref="A140:I140"/>
    <mergeCell ref="A141:H141"/>
    <mergeCell ref="B142:H142"/>
    <mergeCell ref="B143:H143"/>
    <mergeCell ref="A153:H153"/>
    <mergeCell ref="A154:I154"/>
    <mergeCell ref="A155:I155"/>
    <mergeCell ref="A156:H156"/>
    <mergeCell ref="B157:H157"/>
    <mergeCell ref="B158:H158"/>
    <mergeCell ref="A150:I150"/>
    <mergeCell ref="A151:B151"/>
    <mergeCell ref="C151:D151"/>
    <mergeCell ref="F151:G151"/>
    <mergeCell ref="A152:B152"/>
    <mergeCell ref="C152:D152"/>
    <mergeCell ref="F152:G152"/>
    <mergeCell ref="A165:I165"/>
    <mergeCell ref="A166:F166"/>
    <mergeCell ref="G166:I166"/>
    <mergeCell ref="A167:I167"/>
    <mergeCell ref="A168:F168"/>
    <mergeCell ref="G168:I168"/>
    <mergeCell ref="B159:H159"/>
    <mergeCell ref="A160:I160"/>
    <mergeCell ref="A161:I161"/>
    <mergeCell ref="A163:I163"/>
    <mergeCell ref="A164:F164"/>
    <mergeCell ref="G164:I164"/>
  </mergeCells>
  <pageMargins left="0.511811024" right="0.511811024" top="0.78740157499999996" bottom="0.78740157499999996" header="0.31496062000000002" footer="0.3149606200000000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2:I174"/>
  <sheetViews>
    <sheetView topLeftCell="A157" workbookViewId="0">
      <selection activeCell="Q173" sqref="Q173"/>
    </sheetView>
  </sheetViews>
  <sheetFormatPr defaultRowHeight="12.5" x14ac:dyDescent="0.25"/>
  <cols>
    <col min="9" max="9" width="18.269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 t="s">
        <v>401</v>
      </c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49"/>
      <c r="B12" s="453"/>
      <c r="C12" s="453"/>
      <c r="D12" s="453"/>
      <c r="E12" s="453"/>
      <c r="F12" s="453"/>
      <c r="G12" s="453"/>
      <c r="H12" s="453"/>
      <c r="I12" s="453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43" t="s">
        <v>15</v>
      </c>
      <c r="B14" s="553" t="s">
        <v>171</v>
      </c>
      <c r="C14" s="553"/>
      <c r="D14" s="553"/>
      <c r="E14" s="553"/>
      <c r="F14" s="553"/>
      <c r="G14" s="553"/>
      <c r="H14" s="555">
        <v>41275</v>
      </c>
      <c r="I14" s="555"/>
    </row>
    <row r="15" spans="1:9" ht="13" x14ac:dyDescent="0.25">
      <c r="A15" s="443" t="s">
        <v>13</v>
      </c>
      <c r="B15" s="553" t="s">
        <v>169</v>
      </c>
      <c r="C15" s="553"/>
      <c r="D15" s="553"/>
      <c r="E15" s="553"/>
      <c r="F15" s="553"/>
      <c r="G15" s="553"/>
      <c r="H15" s="556" t="s">
        <v>230</v>
      </c>
      <c r="I15" s="556"/>
    </row>
    <row r="16" spans="1:9" ht="13" x14ac:dyDescent="0.25">
      <c r="A16" s="443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43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43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43">
        <v>2</v>
      </c>
      <c r="B22" s="553" t="s">
        <v>161</v>
      </c>
      <c r="C22" s="553"/>
      <c r="D22" s="553"/>
      <c r="E22" s="553"/>
      <c r="F22" s="553"/>
      <c r="G22" s="553"/>
      <c r="H22" s="565">
        <v>800.75</v>
      </c>
      <c r="I22" s="565"/>
    </row>
    <row r="23" spans="1:9" ht="14" x14ac:dyDescent="0.25">
      <c r="A23" s="443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43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43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727.95</v>
      </c>
    </row>
    <row r="31" spans="1:9" ht="13" x14ac:dyDescent="0.25">
      <c r="A31" s="443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43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43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43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43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43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43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727.95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51">
        <v>2</v>
      </c>
      <c r="B40" s="554" t="s">
        <v>142</v>
      </c>
      <c r="C40" s="554"/>
      <c r="D40" s="554"/>
      <c r="E40" s="554"/>
      <c r="F40" s="554"/>
      <c r="G40" s="554"/>
      <c r="H40" s="554"/>
      <c r="I40" s="452" t="s">
        <v>16</v>
      </c>
    </row>
    <row r="41" spans="1:9" ht="13" x14ac:dyDescent="0.25">
      <c r="A41" s="444" t="s">
        <v>15</v>
      </c>
      <c r="B41" s="573"/>
      <c r="C41" s="573"/>
      <c r="D41" s="573"/>
      <c r="E41" s="573"/>
      <c r="F41" s="573"/>
      <c r="G41" s="573"/>
      <c r="H41" s="573"/>
      <c r="I41" s="25">
        <v>81.790000000000006</v>
      </c>
    </row>
    <row r="42" spans="1:9" ht="13" x14ac:dyDescent="0.25">
      <c r="A42" s="444"/>
      <c r="B42" s="572" t="s">
        <v>140</v>
      </c>
      <c r="C42" s="572"/>
      <c r="D42" s="572"/>
      <c r="E42" s="572"/>
      <c r="F42" s="572"/>
      <c r="G42" s="572"/>
      <c r="H42" s="57">
        <v>2.85</v>
      </c>
      <c r="I42" s="28" t="s">
        <v>49</v>
      </c>
    </row>
    <row r="43" spans="1:9" ht="13" x14ac:dyDescent="0.25">
      <c r="A43" s="444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44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176</v>
      </c>
    </row>
    <row r="45" spans="1:9" ht="13" x14ac:dyDescent="0.25">
      <c r="A45" s="444"/>
      <c r="B45" s="572" t="s">
        <v>256</v>
      </c>
      <c r="C45" s="572"/>
      <c r="D45" s="572"/>
      <c r="E45" s="572"/>
      <c r="F45" s="572"/>
      <c r="G45" s="572"/>
      <c r="H45" s="57">
        <v>220</v>
      </c>
      <c r="I45" s="28" t="s">
        <v>49</v>
      </c>
    </row>
    <row r="46" spans="1:9" ht="13" x14ac:dyDescent="0.25">
      <c r="A46" s="444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44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44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44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55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262.79000000000002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51">
        <v>3</v>
      </c>
      <c r="B55" s="554" t="s">
        <v>130</v>
      </c>
      <c r="C55" s="554"/>
      <c r="D55" s="554"/>
      <c r="E55" s="554"/>
      <c r="F55" s="554"/>
      <c r="G55" s="554"/>
      <c r="H55" s="554"/>
      <c r="I55" s="451" t="s">
        <v>16</v>
      </c>
    </row>
    <row r="56" spans="1:9" ht="13" x14ac:dyDescent="0.25">
      <c r="A56" s="444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44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44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44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52" t="s">
        <v>62</v>
      </c>
      <c r="I65" s="452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145.59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10.91925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7.2795000000000005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1.4559000000000002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18.19875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58.236000000000004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21.8385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4.3677000000000001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267.88560000000007</v>
      </c>
    </row>
    <row r="75" spans="1:9" ht="13" x14ac:dyDescent="0.25">
      <c r="A75" s="454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51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51" t="s">
        <v>16</v>
      </c>
    </row>
    <row r="80" spans="1:9" ht="13" x14ac:dyDescent="0.25">
      <c r="A80" s="444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60.638235000000002</v>
      </c>
    </row>
    <row r="81" spans="1:9" ht="13" x14ac:dyDescent="0.25">
      <c r="A81" s="444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20.237010000000001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80.875245000000007</v>
      </c>
    </row>
    <row r="83" spans="1:9" ht="13" x14ac:dyDescent="0.25">
      <c r="A83" s="444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50">
        <f>ROUND(H74*I82,2)</f>
        <v>29.76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110.63524500000001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51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51" t="s">
        <v>16</v>
      </c>
    </row>
    <row r="88" spans="1:9" ht="13" x14ac:dyDescent="0.25">
      <c r="A88" s="444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0.50956500000000016</v>
      </c>
    </row>
    <row r="89" spans="1:9" ht="13" x14ac:dyDescent="0.25">
      <c r="A89" s="444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0.69956500000000021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51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51" t="s">
        <v>16</v>
      </c>
    </row>
    <row r="93" spans="1:9" ht="13" x14ac:dyDescent="0.25">
      <c r="A93" s="444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3.0573899999999998</v>
      </c>
    </row>
    <row r="94" spans="1:9" ht="13" x14ac:dyDescent="0.25">
      <c r="A94" s="444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0.218385</v>
      </c>
    </row>
    <row r="95" spans="1:9" ht="13" x14ac:dyDescent="0.25">
      <c r="A95" s="444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1.1599999999999999</v>
      </c>
    </row>
    <row r="96" spans="1:9" ht="13" x14ac:dyDescent="0.25">
      <c r="A96" s="444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0.28999999999999998</v>
      </c>
    </row>
    <row r="97" spans="1:9" ht="13" x14ac:dyDescent="0.25">
      <c r="A97" s="444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14.122230000000002</v>
      </c>
    </row>
    <row r="98" spans="1:9" ht="13" x14ac:dyDescent="0.25">
      <c r="A98" s="444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5.1969806400000005</v>
      </c>
    </row>
    <row r="99" spans="1:9" ht="13" x14ac:dyDescent="0.25">
      <c r="A99" s="444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23.29</v>
      </c>
    </row>
    <row r="100" spans="1:9" ht="13" x14ac:dyDescent="0.25">
      <c r="A100" s="444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5.82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53.15498564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42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60.638235000000002</v>
      </c>
    </row>
    <row r="105" spans="1:9" ht="13" x14ac:dyDescent="0.3">
      <c r="A105" s="442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7.2795000000000005</v>
      </c>
    </row>
    <row r="106" spans="1:9" ht="13" x14ac:dyDescent="0.3">
      <c r="A106" s="442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0.14559000000000002</v>
      </c>
    </row>
    <row r="107" spans="1:9" ht="13" x14ac:dyDescent="0.3">
      <c r="A107" s="442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0.36397500000000005</v>
      </c>
    </row>
    <row r="108" spans="1:9" ht="13" x14ac:dyDescent="0.3">
      <c r="A108" s="442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2.0382600000000006</v>
      </c>
    </row>
    <row r="109" spans="1:9" ht="13" x14ac:dyDescent="0.3">
      <c r="A109" s="442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70.465559999999996</v>
      </c>
    </row>
    <row r="111" spans="1:9" ht="13" x14ac:dyDescent="0.3">
      <c r="A111" s="445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25.93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96.395559999999989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51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51" t="s">
        <v>16</v>
      </c>
    </row>
    <row r="115" spans="1:9" ht="13" x14ac:dyDescent="0.25">
      <c r="A115" s="444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267.88560000000007</v>
      </c>
    </row>
    <row r="116" spans="1:9" ht="13" x14ac:dyDescent="0.25">
      <c r="A116" s="444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110.63524500000001</v>
      </c>
    </row>
    <row r="117" spans="1:9" ht="13" x14ac:dyDescent="0.25">
      <c r="A117" s="444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0.69956500000000021</v>
      </c>
    </row>
    <row r="118" spans="1:9" ht="13" x14ac:dyDescent="0.25">
      <c r="A118" s="444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53.15498564</v>
      </c>
    </row>
    <row r="119" spans="1:9" ht="13" x14ac:dyDescent="0.25">
      <c r="A119" s="444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96.395559999999989</v>
      </c>
    </row>
    <row r="120" spans="1:9" ht="13" x14ac:dyDescent="0.25">
      <c r="A120" s="444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528.77095564000001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51">
        <v>5</v>
      </c>
      <c r="B123" s="581" t="s">
        <v>63</v>
      </c>
      <c r="C123" s="581"/>
      <c r="D123" s="581"/>
      <c r="E123" s="581"/>
      <c r="F123" s="581"/>
      <c r="G123" s="581"/>
      <c r="H123" s="451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1539.51095564</v>
      </c>
    </row>
    <row r="125" spans="1:9" ht="13" x14ac:dyDescent="0.25">
      <c r="A125" s="444" t="s">
        <v>15</v>
      </c>
      <c r="B125" s="574" t="s">
        <v>60</v>
      </c>
      <c r="C125" s="622"/>
      <c r="D125" s="622"/>
      <c r="E125" s="622"/>
      <c r="F125" s="622"/>
      <c r="G125" s="623"/>
      <c r="H125" s="32">
        <v>1.4999999999999999E-2</v>
      </c>
      <c r="I125" s="25">
        <f>I124*H125</f>
        <v>23.092664334599998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1562.6036199746</v>
      </c>
    </row>
    <row r="127" spans="1:9" ht="13" x14ac:dyDescent="0.25">
      <c r="A127" s="444" t="s">
        <v>13</v>
      </c>
      <c r="B127" s="574" t="s">
        <v>58</v>
      </c>
      <c r="C127" s="622"/>
      <c r="D127" s="622"/>
      <c r="E127" s="622"/>
      <c r="F127" s="622"/>
      <c r="G127" s="623"/>
      <c r="H127" s="328">
        <v>5.5500000000000002E-3</v>
      </c>
      <c r="I127" s="25">
        <f>I126*H127</f>
        <v>8.6724500908590301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1571.276070065459</v>
      </c>
    </row>
    <row r="129" spans="1:9" ht="13" x14ac:dyDescent="0.25">
      <c r="A129" s="444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44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44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51.601799999999997</v>
      </c>
    </row>
    <row r="132" spans="1:9" ht="13" x14ac:dyDescent="0.25">
      <c r="A132" s="444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11.180389999999999</v>
      </c>
    </row>
    <row r="133" spans="1:9" ht="13" x14ac:dyDescent="0.25">
      <c r="A133" s="444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44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44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44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86.003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180.55030442545902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148.78519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43" t="s">
        <v>16</v>
      </c>
    </row>
    <row r="148" spans="1:9" ht="13" x14ac:dyDescent="0.25">
      <c r="A148" s="447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727.95</v>
      </c>
    </row>
    <row r="149" spans="1:9" ht="13" x14ac:dyDescent="0.25">
      <c r="A149" s="447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262.79000000000002</v>
      </c>
    </row>
    <row r="150" spans="1:9" ht="13" x14ac:dyDescent="0.25">
      <c r="A150" s="447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47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528.77095564000001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1539.51095564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180.55030442545902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1720.06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43" t="s">
        <v>23</v>
      </c>
      <c r="I157" s="443" t="s">
        <v>22</v>
      </c>
    </row>
    <row r="158" spans="1:9" x14ac:dyDescent="0.25">
      <c r="A158" s="621" t="s">
        <v>185</v>
      </c>
      <c r="B158" s="596"/>
      <c r="C158" s="619">
        <v>1720.06</v>
      </c>
      <c r="D158" s="597"/>
      <c r="E158" s="18">
        <v>1</v>
      </c>
      <c r="F158" s="619">
        <v>1720.06</v>
      </c>
      <c r="G158" s="597"/>
      <c r="H158" s="16">
        <v>1</v>
      </c>
      <c r="I158" s="448">
        <v>1720.06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48">
        <v>1720.06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43" t="s">
        <v>16</v>
      </c>
    </row>
    <row r="163" spans="1:9" x14ac:dyDescent="0.25">
      <c r="A163" s="446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446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48"/>
    </row>
    <row r="165" spans="1:9" x14ac:dyDescent="0.25">
      <c r="A165" s="446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48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1720.06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20640.72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2:I174"/>
  <sheetViews>
    <sheetView topLeftCell="A151" workbookViewId="0">
      <selection activeCell="N173" sqref="N173"/>
    </sheetView>
  </sheetViews>
  <sheetFormatPr defaultRowHeight="12.5" x14ac:dyDescent="0.25"/>
  <cols>
    <col min="9" max="9" width="19.816406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 t="s">
        <v>401</v>
      </c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49"/>
      <c r="B12" s="453"/>
      <c r="C12" s="453"/>
      <c r="D12" s="453"/>
      <c r="E12" s="453"/>
      <c r="F12" s="453"/>
      <c r="G12" s="453"/>
      <c r="H12" s="453"/>
      <c r="I12" s="453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43" t="s">
        <v>15</v>
      </c>
      <c r="B14" s="553" t="s">
        <v>171</v>
      </c>
      <c r="C14" s="553"/>
      <c r="D14" s="553"/>
      <c r="E14" s="553"/>
      <c r="F14" s="553"/>
      <c r="G14" s="553"/>
      <c r="H14" s="555">
        <v>41275</v>
      </c>
      <c r="I14" s="555"/>
    </row>
    <row r="15" spans="1:9" ht="13" x14ac:dyDescent="0.25">
      <c r="A15" s="443" t="s">
        <v>13</v>
      </c>
      <c r="B15" s="553" t="s">
        <v>169</v>
      </c>
      <c r="C15" s="553"/>
      <c r="D15" s="553"/>
      <c r="E15" s="553"/>
      <c r="F15" s="553"/>
      <c r="G15" s="553"/>
      <c r="H15" s="556" t="s">
        <v>230</v>
      </c>
      <c r="I15" s="556"/>
    </row>
    <row r="16" spans="1:9" ht="13" x14ac:dyDescent="0.25">
      <c r="A16" s="443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43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43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43">
        <v>2</v>
      </c>
      <c r="B22" s="553" t="s">
        <v>161</v>
      </c>
      <c r="C22" s="553"/>
      <c r="D22" s="553"/>
      <c r="E22" s="553"/>
      <c r="F22" s="553"/>
      <c r="G22" s="553"/>
      <c r="H22" s="565">
        <v>800.75</v>
      </c>
      <c r="I22" s="565"/>
    </row>
    <row r="23" spans="1:9" ht="14" x14ac:dyDescent="0.25">
      <c r="A23" s="443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43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43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727.95</v>
      </c>
    </row>
    <row r="31" spans="1:9" ht="13" x14ac:dyDescent="0.25">
      <c r="A31" s="443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43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43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43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43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43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43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727.95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51">
        <v>2</v>
      </c>
      <c r="B40" s="554" t="s">
        <v>142</v>
      </c>
      <c r="C40" s="554"/>
      <c r="D40" s="554"/>
      <c r="E40" s="554"/>
      <c r="F40" s="554"/>
      <c r="G40" s="554"/>
      <c r="H40" s="554"/>
      <c r="I40" s="452" t="s">
        <v>16</v>
      </c>
    </row>
    <row r="41" spans="1:9" ht="13" x14ac:dyDescent="0.25">
      <c r="A41" s="444" t="s">
        <v>15</v>
      </c>
      <c r="B41" s="573"/>
      <c r="C41" s="573"/>
      <c r="D41" s="573"/>
      <c r="E41" s="573"/>
      <c r="F41" s="573"/>
      <c r="G41" s="573"/>
      <c r="H41" s="573"/>
      <c r="I41" s="25">
        <v>81.790000000000006</v>
      </c>
    </row>
    <row r="42" spans="1:9" ht="13" x14ac:dyDescent="0.25">
      <c r="A42" s="444"/>
      <c r="B42" s="572" t="s">
        <v>140</v>
      </c>
      <c r="C42" s="572"/>
      <c r="D42" s="572"/>
      <c r="E42" s="572"/>
      <c r="F42" s="572"/>
      <c r="G42" s="572"/>
      <c r="H42" s="57">
        <v>2.85</v>
      </c>
      <c r="I42" s="28" t="s">
        <v>49</v>
      </c>
    </row>
    <row r="43" spans="1:9" ht="13" x14ac:dyDescent="0.25">
      <c r="A43" s="444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44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176</v>
      </c>
    </row>
    <row r="45" spans="1:9" ht="13" x14ac:dyDescent="0.25">
      <c r="A45" s="444"/>
      <c r="B45" s="572" t="s">
        <v>256</v>
      </c>
      <c r="C45" s="572"/>
      <c r="D45" s="572"/>
      <c r="E45" s="572"/>
      <c r="F45" s="572"/>
      <c r="G45" s="572"/>
      <c r="H45" s="57">
        <v>220</v>
      </c>
      <c r="I45" s="28" t="s">
        <v>49</v>
      </c>
    </row>
    <row r="46" spans="1:9" ht="13" x14ac:dyDescent="0.25">
      <c r="A46" s="444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44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44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44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55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262.79000000000002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51">
        <v>3</v>
      </c>
      <c r="B55" s="554" t="s">
        <v>130</v>
      </c>
      <c r="C55" s="554"/>
      <c r="D55" s="554"/>
      <c r="E55" s="554"/>
      <c r="F55" s="554"/>
      <c r="G55" s="554"/>
      <c r="H55" s="554"/>
      <c r="I55" s="451" t="s">
        <v>16</v>
      </c>
    </row>
    <row r="56" spans="1:9" ht="13" x14ac:dyDescent="0.25">
      <c r="A56" s="444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44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44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44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52" t="s">
        <v>62</v>
      </c>
      <c r="I65" s="452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145.59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10.91925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7.2795000000000005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1.4559000000000002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18.19875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58.236000000000004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21.8385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4.3677000000000001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267.88560000000007</v>
      </c>
    </row>
    <row r="75" spans="1:9" ht="13" x14ac:dyDescent="0.25">
      <c r="A75" s="454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51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51" t="s">
        <v>16</v>
      </c>
    </row>
    <row r="80" spans="1:9" ht="13" x14ac:dyDescent="0.25">
      <c r="A80" s="444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60.638235000000002</v>
      </c>
    </row>
    <row r="81" spans="1:9" ht="13" x14ac:dyDescent="0.25">
      <c r="A81" s="444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20.237010000000001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80.875245000000007</v>
      </c>
    </row>
    <row r="83" spans="1:9" ht="13" x14ac:dyDescent="0.25">
      <c r="A83" s="444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50">
        <f>ROUND(H74*I82,2)</f>
        <v>29.76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110.63524500000001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51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51" t="s">
        <v>16</v>
      </c>
    </row>
    <row r="88" spans="1:9" ht="13" x14ac:dyDescent="0.25">
      <c r="A88" s="444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0.50956500000000016</v>
      </c>
    </row>
    <row r="89" spans="1:9" ht="13" x14ac:dyDescent="0.25">
      <c r="A89" s="444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0.69956500000000021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51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51" t="s">
        <v>16</v>
      </c>
    </row>
    <row r="93" spans="1:9" ht="13" x14ac:dyDescent="0.25">
      <c r="A93" s="444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3.0573899999999998</v>
      </c>
    </row>
    <row r="94" spans="1:9" ht="13" x14ac:dyDescent="0.25">
      <c r="A94" s="444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0.218385</v>
      </c>
    </row>
    <row r="95" spans="1:9" ht="13" x14ac:dyDescent="0.25">
      <c r="A95" s="444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1.1599999999999999</v>
      </c>
    </row>
    <row r="96" spans="1:9" ht="13" x14ac:dyDescent="0.25">
      <c r="A96" s="444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0.28999999999999998</v>
      </c>
    </row>
    <row r="97" spans="1:9" ht="13" x14ac:dyDescent="0.25">
      <c r="A97" s="444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14.122230000000002</v>
      </c>
    </row>
    <row r="98" spans="1:9" ht="13" x14ac:dyDescent="0.25">
      <c r="A98" s="444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5.1969806400000005</v>
      </c>
    </row>
    <row r="99" spans="1:9" ht="13" x14ac:dyDescent="0.25">
      <c r="A99" s="444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23.29</v>
      </c>
    </row>
    <row r="100" spans="1:9" ht="13" x14ac:dyDescent="0.25">
      <c r="A100" s="444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5.82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53.15498564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42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60.638235000000002</v>
      </c>
    </row>
    <row r="105" spans="1:9" ht="13" x14ac:dyDescent="0.3">
      <c r="A105" s="442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7.2795000000000005</v>
      </c>
    </row>
    <row r="106" spans="1:9" ht="13" x14ac:dyDescent="0.3">
      <c r="A106" s="442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0.14559000000000002</v>
      </c>
    </row>
    <row r="107" spans="1:9" ht="13" x14ac:dyDescent="0.3">
      <c r="A107" s="442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0.36397500000000005</v>
      </c>
    </row>
    <row r="108" spans="1:9" ht="13" x14ac:dyDescent="0.3">
      <c r="A108" s="442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2.0382600000000006</v>
      </c>
    </row>
    <row r="109" spans="1:9" ht="13" x14ac:dyDescent="0.3">
      <c r="A109" s="442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70.465559999999996</v>
      </c>
    </row>
    <row r="111" spans="1:9" ht="13" x14ac:dyDescent="0.3">
      <c r="A111" s="445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25.93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96.395559999999989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51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51" t="s">
        <v>16</v>
      </c>
    </row>
    <row r="115" spans="1:9" ht="13" x14ac:dyDescent="0.25">
      <c r="A115" s="444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267.88560000000007</v>
      </c>
    </row>
    <row r="116" spans="1:9" ht="13" x14ac:dyDescent="0.25">
      <c r="A116" s="444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110.63524500000001</v>
      </c>
    </row>
    <row r="117" spans="1:9" ht="13" x14ac:dyDescent="0.25">
      <c r="A117" s="444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0.69956500000000021</v>
      </c>
    </row>
    <row r="118" spans="1:9" ht="13" x14ac:dyDescent="0.25">
      <c r="A118" s="444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53.15498564</v>
      </c>
    </row>
    <row r="119" spans="1:9" ht="13" x14ac:dyDescent="0.25">
      <c r="A119" s="444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96.395559999999989</v>
      </c>
    </row>
    <row r="120" spans="1:9" ht="13" x14ac:dyDescent="0.25">
      <c r="A120" s="444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528.77095564000001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51">
        <v>5</v>
      </c>
      <c r="B123" s="581" t="s">
        <v>63</v>
      </c>
      <c r="C123" s="581"/>
      <c r="D123" s="581"/>
      <c r="E123" s="581"/>
      <c r="F123" s="581"/>
      <c r="G123" s="581"/>
      <c r="H123" s="451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1539.51095564</v>
      </c>
    </row>
    <row r="125" spans="1:9" ht="13" x14ac:dyDescent="0.25">
      <c r="A125" s="444" t="s">
        <v>15</v>
      </c>
      <c r="B125" s="574" t="s">
        <v>60</v>
      </c>
      <c r="C125" s="622"/>
      <c r="D125" s="622"/>
      <c r="E125" s="622"/>
      <c r="F125" s="622"/>
      <c r="G125" s="623"/>
      <c r="H125" s="32">
        <v>1.4999999999999999E-2</v>
      </c>
      <c r="I125" s="25">
        <f>I124*H125</f>
        <v>23.092664334599998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1562.6036199746</v>
      </c>
    </row>
    <row r="127" spans="1:9" ht="13" x14ac:dyDescent="0.25">
      <c r="A127" s="444" t="s">
        <v>13</v>
      </c>
      <c r="B127" s="574" t="s">
        <v>58</v>
      </c>
      <c r="C127" s="622"/>
      <c r="D127" s="622"/>
      <c r="E127" s="622"/>
      <c r="F127" s="622"/>
      <c r="G127" s="623"/>
      <c r="H127" s="328">
        <v>5.5500000000000002E-3</v>
      </c>
      <c r="I127" s="25">
        <f>I126*H127</f>
        <v>8.6724500908590301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1571.276070065459</v>
      </c>
    </row>
    <row r="129" spans="1:9" ht="13" x14ac:dyDescent="0.25">
      <c r="A129" s="444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44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44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51.601799999999997</v>
      </c>
    </row>
    <row r="132" spans="1:9" ht="13" x14ac:dyDescent="0.25">
      <c r="A132" s="444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11.180389999999999</v>
      </c>
    </row>
    <row r="133" spans="1:9" ht="13" x14ac:dyDescent="0.25">
      <c r="A133" s="444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44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44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44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86.003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180.55030442545902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148.78519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43" t="s">
        <v>16</v>
      </c>
    </row>
    <row r="148" spans="1:9" ht="13" x14ac:dyDescent="0.25">
      <c r="A148" s="447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727.95</v>
      </c>
    </row>
    <row r="149" spans="1:9" ht="13" x14ac:dyDescent="0.25">
      <c r="A149" s="447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262.79000000000002</v>
      </c>
    </row>
    <row r="150" spans="1:9" ht="13" x14ac:dyDescent="0.25">
      <c r="A150" s="447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47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528.77095564000001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1539.51095564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180.55030442545902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1720.06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43" t="s">
        <v>23</v>
      </c>
      <c r="I157" s="443" t="s">
        <v>22</v>
      </c>
    </row>
    <row r="158" spans="1:9" x14ac:dyDescent="0.25">
      <c r="A158" s="621" t="s">
        <v>185</v>
      </c>
      <c r="B158" s="596"/>
      <c r="C158" s="619">
        <v>1720.06</v>
      </c>
      <c r="D158" s="597"/>
      <c r="E158" s="18">
        <v>1</v>
      </c>
      <c r="F158" s="619">
        <v>1720.06</v>
      </c>
      <c r="G158" s="597"/>
      <c r="H158" s="16">
        <v>1</v>
      </c>
      <c r="I158" s="448">
        <v>1720.06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48">
        <v>1720.06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43" t="s">
        <v>16</v>
      </c>
    </row>
    <row r="163" spans="1:9" x14ac:dyDescent="0.25">
      <c r="A163" s="446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46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48"/>
    </row>
    <row r="165" spans="1:9" x14ac:dyDescent="0.25">
      <c r="A165" s="446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48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1720.06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20640.72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2:I174"/>
  <sheetViews>
    <sheetView topLeftCell="A154" workbookViewId="0">
      <selection activeCell="O166" sqref="O166"/>
    </sheetView>
  </sheetViews>
  <sheetFormatPr defaultRowHeight="12.5" x14ac:dyDescent="0.25"/>
  <cols>
    <col min="9" max="9" width="27.269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 t="s">
        <v>401</v>
      </c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49"/>
      <c r="B12" s="453"/>
      <c r="C12" s="453"/>
      <c r="D12" s="453"/>
      <c r="E12" s="453"/>
      <c r="F12" s="453"/>
      <c r="G12" s="453"/>
      <c r="H12" s="453"/>
      <c r="I12" s="453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43" t="s">
        <v>15</v>
      </c>
      <c r="B14" s="553" t="s">
        <v>171</v>
      </c>
      <c r="C14" s="553"/>
      <c r="D14" s="553"/>
      <c r="E14" s="553"/>
      <c r="F14" s="553"/>
      <c r="G14" s="553"/>
      <c r="H14" s="555">
        <v>41275</v>
      </c>
      <c r="I14" s="555"/>
    </row>
    <row r="15" spans="1:9" ht="13" x14ac:dyDescent="0.25">
      <c r="A15" s="443" t="s">
        <v>13</v>
      </c>
      <c r="B15" s="553" t="s">
        <v>169</v>
      </c>
      <c r="C15" s="553"/>
      <c r="D15" s="553"/>
      <c r="E15" s="553"/>
      <c r="F15" s="553"/>
      <c r="G15" s="553"/>
      <c r="H15" s="556" t="s">
        <v>230</v>
      </c>
      <c r="I15" s="556"/>
    </row>
    <row r="16" spans="1:9" ht="13" x14ac:dyDescent="0.25">
      <c r="A16" s="443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43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43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43">
        <v>2</v>
      </c>
      <c r="B22" s="553" t="s">
        <v>161</v>
      </c>
      <c r="C22" s="553"/>
      <c r="D22" s="553"/>
      <c r="E22" s="553"/>
      <c r="F22" s="553"/>
      <c r="G22" s="553"/>
      <c r="H22" s="565">
        <v>800.75</v>
      </c>
      <c r="I22" s="565"/>
    </row>
    <row r="23" spans="1:9" ht="14" x14ac:dyDescent="0.25">
      <c r="A23" s="443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43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43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727.95</v>
      </c>
    </row>
    <row r="31" spans="1:9" ht="13" x14ac:dyDescent="0.25">
      <c r="A31" s="443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43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43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43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43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43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43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727.95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51">
        <v>2</v>
      </c>
      <c r="B40" s="554" t="s">
        <v>142</v>
      </c>
      <c r="C40" s="554"/>
      <c r="D40" s="554"/>
      <c r="E40" s="554"/>
      <c r="F40" s="554"/>
      <c r="G40" s="554"/>
      <c r="H40" s="554"/>
      <c r="I40" s="452" t="s">
        <v>16</v>
      </c>
    </row>
    <row r="41" spans="1:9" ht="13" x14ac:dyDescent="0.25">
      <c r="A41" s="444" t="s">
        <v>15</v>
      </c>
      <c r="B41" s="573"/>
      <c r="C41" s="573"/>
      <c r="D41" s="573"/>
      <c r="E41" s="573"/>
      <c r="F41" s="573"/>
      <c r="G41" s="573"/>
      <c r="H41" s="573"/>
      <c r="I41" s="25">
        <v>81.790000000000006</v>
      </c>
    </row>
    <row r="42" spans="1:9" ht="13" x14ac:dyDescent="0.25">
      <c r="A42" s="444"/>
      <c r="B42" s="572" t="s">
        <v>140</v>
      </c>
      <c r="C42" s="572"/>
      <c r="D42" s="572"/>
      <c r="E42" s="572"/>
      <c r="F42" s="572"/>
      <c r="G42" s="572"/>
      <c r="H42" s="57">
        <v>2.85</v>
      </c>
      <c r="I42" s="28" t="s">
        <v>49</v>
      </c>
    </row>
    <row r="43" spans="1:9" ht="13" x14ac:dyDescent="0.25">
      <c r="A43" s="444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44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176</v>
      </c>
    </row>
    <row r="45" spans="1:9" ht="13" x14ac:dyDescent="0.25">
      <c r="A45" s="444"/>
      <c r="B45" s="572" t="s">
        <v>256</v>
      </c>
      <c r="C45" s="572"/>
      <c r="D45" s="572"/>
      <c r="E45" s="572"/>
      <c r="F45" s="572"/>
      <c r="G45" s="572"/>
      <c r="H45" s="57">
        <v>220</v>
      </c>
      <c r="I45" s="28" t="s">
        <v>49</v>
      </c>
    </row>
    <row r="46" spans="1:9" ht="13" x14ac:dyDescent="0.25">
      <c r="A46" s="444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44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44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44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55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262.79000000000002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51">
        <v>3</v>
      </c>
      <c r="B55" s="554" t="s">
        <v>130</v>
      </c>
      <c r="C55" s="554"/>
      <c r="D55" s="554"/>
      <c r="E55" s="554"/>
      <c r="F55" s="554"/>
      <c r="G55" s="554"/>
      <c r="H55" s="554"/>
      <c r="I55" s="451" t="s">
        <v>16</v>
      </c>
    </row>
    <row r="56" spans="1:9" ht="13" x14ac:dyDescent="0.25">
      <c r="A56" s="444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44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44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44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52" t="s">
        <v>62</v>
      </c>
      <c r="I65" s="452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145.59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10.91925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7.2795000000000005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1.4559000000000002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18.19875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58.236000000000004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21.8385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4.3677000000000001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267.88560000000007</v>
      </c>
    </row>
    <row r="75" spans="1:9" ht="13" x14ac:dyDescent="0.25">
      <c r="A75" s="454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51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51" t="s">
        <v>16</v>
      </c>
    </row>
    <row r="80" spans="1:9" ht="13" x14ac:dyDescent="0.25">
      <c r="A80" s="444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60.638235000000002</v>
      </c>
    </row>
    <row r="81" spans="1:9" ht="13" x14ac:dyDescent="0.25">
      <c r="A81" s="444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20.237010000000001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80.875245000000007</v>
      </c>
    </row>
    <row r="83" spans="1:9" ht="13" x14ac:dyDescent="0.25">
      <c r="A83" s="444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50">
        <f>ROUND(H74*I82,2)</f>
        <v>29.76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110.63524500000001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51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51" t="s">
        <v>16</v>
      </c>
    </row>
    <row r="88" spans="1:9" ht="13" x14ac:dyDescent="0.25">
      <c r="A88" s="444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0.50956500000000016</v>
      </c>
    </row>
    <row r="89" spans="1:9" ht="13" x14ac:dyDescent="0.25">
      <c r="A89" s="444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0.69956500000000021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51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51" t="s">
        <v>16</v>
      </c>
    </row>
    <row r="93" spans="1:9" ht="13" x14ac:dyDescent="0.25">
      <c r="A93" s="444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3.0573899999999998</v>
      </c>
    </row>
    <row r="94" spans="1:9" ht="13" x14ac:dyDescent="0.25">
      <c r="A94" s="444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0.218385</v>
      </c>
    </row>
    <row r="95" spans="1:9" ht="13" x14ac:dyDescent="0.25">
      <c r="A95" s="444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1.1599999999999999</v>
      </c>
    </row>
    <row r="96" spans="1:9" ht="13" x14ac:dyDescent="0.25">
      <c r="A96" s="444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0.28999999999999998</v>
      </c>
    </row>
    <row r="97" spans="1:9" ht="13" x14ac:dyDescent="0.25">
      <c r="A97" s="444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14.122230000000002</v>
      </c>
    </row>
    <row r="98" spans="1:9" ht="13" x14ac:dyDescent="0.25">
      <c r="A98" s="444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5.1969806400000005</v>
      </c>
    </row>
    <row r="99" spans="1:9" ht="13" x14ac:dyDescent="0.25">
      <c r="A99" s="444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23.29</v>
      </c>
    </row>
    <row r="100" spans="1:9" ht="13" x14ac:dyDescent="0.25">
      <c r="A100" s="444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5.82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53.15498564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42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60.638235000000002</v>
      </c>
    </row>
    <row r="105" spans="1:9" ht="13" x14ac:dyDescent="0.3">
      <c r="A105" s="442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7.2795000000000005</v>
      </c>
    </row>
    <row r="106" spans="1:9" ht="13" x14ac:dyDescent="0.3">
      <c r="A106" s="442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0.14559000000000002</v>
      </c>
    </row>
    <row r="107" spans="1:9" ht="13" x14ac:dyDescent="0.3">
      <c r="A107" s="442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0.36397500000000005</v>
      </c>
    </row>
    <row r="108" spans="1:9" ht="13" x14ac:dyDescent="0.3">
      <c r="A108" s="442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2.0382600000000006</v>
      </c>
    </row>
    <row r="109" spans="1:9" ht="13" x14ac:dyDescent="0.3">
      <c r="A109" s="442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70.465559999999996</v>
      </c>
    </row>
    <row r="111" spans="1:9" ht="13" x14ac:dyDescent="0.3">
      <c r="A111" s="445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25.93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96.395559999999989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51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51" t="s">
        <v>16</v>
      </c>
    </row>
    <row r="115" spans="1:9" ht="13" x14ac:dyDescent="0.25">
      <c r="A115" s="444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267.88560000000007</v>
      </c>
    </row>
    <row r="116" spans="1:9" ht="13" x14ac:dyDescent="0.25">
      <c r="A116" s="444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110.63524500000001</v>
      </c>
    </row>
    <row r="117" spans="1:9" ht="13" x14ac:dyDescent="0.25">
      <c r="A117" s="444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0.69956500000000021</v>
      </c>
    </row>
    <row r="118" spans="1:9" ht="13" x14ac:dyDescent="0.25">
      <c r="A118" s="444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53.15498564</v>
      </c>
    </row>
    <row r="119" spans="1:9" ht="13" x14ac:dyDescent="0.25">
      <c r="A119" s="444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96.395559999999989</v>
      </c>
    </row>
    <row r="120" spans="1:9" ht="13" x14ac:dyDescent="0.25">
      <c r="A120" s="444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528.77095564000001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51">
        <v>5</v>
      </c>
      <c r="B123" s="581" t="s">
        <v>63</v>
      </c>
      <c r="C123" s="581"/>
      <c r="D123" s="581"/>
      <c r="E123" s="581"/>
      <c r="F123" s="581"/>
      <c r="G123" s="581"/>
      <c r="H123" s="451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1539.51095564</v>
      </c>
    </row>
    <row r="125" spans="1:9" ht="13" x14ac:dyDescent="0.25">
      <c r="A125" s="444" t="s">
        <v>15</v>
      </c>
      <c r="B125" s="574" t="s">
        <v>60</v>
      </c>
      <c r="C125" s="622"/>
      <c r="D125" s="622"/>
      <c r="E125" s="622"/>
      <c r="F125" s="622"/>
      <c r="G125" s="623"/>
      <c r="H125" s="32">
        <v>3.5000000000000003E-2</v>
      </c>
      <c r="I125" s="25">
        <f>I124*H125</f>
        <v>53.882883447400005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1593.3938390874</v>
      </c>
    </row>
    <row r="127" spans="1:9" ht="13" x14ac:dyDescent="0.25">
      <c r="A127" s="444" t="s">
        <v>13</v>
      </c>
      <c r="B127" s="574" t="s">
        <v>58</v>
      </c>
      <c r="C127" s="622"/>
      <c r="D127" s="622"/>
      <c r="E127" s="622"/>
      <c r="F127" s="622"/>
      <c r="G127" s="623"/>
      <c r="H127" s="441">
        <v>1.1408E-2</v>
      </c>
      <c r="I127" s="25">
        <f>I126*H127</f>
        <v>18.177436916309059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1611.571276003709</v>
      </c>
    </row>
    <row r="129" spans="1:9" ht="13" x14ac:dyDescent="0.25">
      <c r="A129" s="444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44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44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52.9251</v>
      </c>
    </row>
    <row r="132" spans="1:9" ht="13" x14ac:dyDescent="0.25">
      <c r="A132" s="444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11.467105</v>
      </c>
    </row>
    <row r="133" spans="1:9" ht="13" x14ac:dyDescent="0.25">
      <c r="A133" s="444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44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44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44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88.208500000000015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224.66102536370906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152.600705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43" t="s">
        <v>16</v>
      </c>
    </row>
    <row r="148" spans="1:9" ht="13" x14ac:dyDescent="0.25">
      <c r="A148" s="447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727.95</v>
      </c>
    </row>
    <row r="149" spans="1:9" ht="13" x14ac:dyDescent="0.25">
      <c r="A149" s="447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262.79000000000002</v>
      </c>
    </row>
    <row r="150" spans="1:9" ht="13" x14ac:dyDescent="0.25">
      <c r="A150" s="447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47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528.77095564000001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1539.51095564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224.66102536370906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1764.17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43" t="s">
        <v>23</v>
      </c>
      <c r="I157" s="443" t="s">
        <v>22</v>
      </c>
    </row>
    <row r="158" spans="1:9" x14ac:dyDescent="0.25">
      <c r="A158" s="621" t="s">
        <v>185</v>
      </c>
      <c r="B158" s="596"/>
      <c r="C158" s="619">
        <v>1764.17</v>
      </c>
      <c r="D158" s="597"/>
      <c r="E158" s="18">
        <v>1</v>
      </c>
      <c r="F158" s="619">
        <v>1764.17</v>
      </c>
      <c r="G158" s="597"/>
      <c r="H158" s="16">
        <v>1</v>
      </c>
      <c r="I158" s="448">
        <v>1764.17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48">
        <v>1764.17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43" t="s">
        <v>16</v>
      </c>
    </row>
    <row r="163" spans="1:9" x14ac:dyDescent="0.25">
      <c r="A163" s="446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46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48"/>
    </row>
    <row r="165" spans="1:9" x14ac:dyDescent="0.25">
      <c r="A165" s="446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48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1764.17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21170.04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362204722" right="0.51181102362204722" top="0.78740157480314965" bottom="0.78740157480314965" header="0.31496062992125984" footer="0.31496062992125984"/>
  <pageSetup paperSize="9" scale="90" orientation="portrait" horizontalDpi="0" verticalDpi="0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2:I174"/>
  <sheetViews>
    <sheetView topLeftCell="A151" workbookViewId="0">
      <selection activeCell="L172" sqref="L172"/>
    </sheetView>
  </sheetViews>
  <sheetFormatPr defaultRowHeight="12.5" x14ac:dyDescent="0.25"/>
  <cols>
    <col min="9" max="9" width="36.4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 t="s">
        <v>401</v>
      </c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49"/>
      <c r="B12" s="453"/>
      <c r="C12" s="453"/>
      <c r="D12" s="453"/>
      <c r="E12" s="453"/>
      <c r="F12" s="453"/>
      <c r="G12" s="453"/>
      <c r="H12" s="453"/>
      <c r="I12" s="453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43" t="s">
        <v>15</v>
      </c>
      <c r="B14" s="553" t="s">
        <v>171</v>
      </c>
      <c r="C14" s="553"/>
      <c r="D14" s="553"/>
      <c r="E14" s="553"/>
      <c r="F14" s="553"/>
      <c r="G14" s="553"/>
      <c r="H14" s="555">
        <v>41275</v>
      </c>
      <c r="I14" s="555"/>
    </row>
    <row r="15" spans="1:9" ht="13" x14ac:dyDescent="0.25">
      <c r="A15" s="443" t="s">
        <v>13</v>
      </c>
      <c r="B15" s="553" t="s">
        <v>169</v>
      </c>
      <c r="C15" s="553"/>
      <c r="D15" s="553"/>
      <c r="E15" s="553"/>
      <c r="F15" s="553"/>
      <c r="G15" s="553"/>
      <c r="H15" s="556" t="s">
        <v>230</v>
      </c>
      <c r="I15" s="556"/>
    </row>
    <row r="16" spans="1:9" ht="13" x14ac:dyDescent="0.25">
      <c r="A16" s="443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43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43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43">
        <v>2</v>
      </c>
      <c r="B22" s="553" t="s">
        <v>161</v>
      </c>
      <c r="C22" s="553"/>
      <c r="D22" s="553"/>
      <c r="E22" s="553"/>
      <c r="F22" s="553"/>
      <c r="G22" s="553"/>
      <c r="H22" s="565">
        <v>800.75</v>
      </c>
      <c r="I22" s="565"/>
    </row>
    <row r="23" spans="1:9" ht="14" x14ac:dyDescent="0.25">
      <c r="A23" s="443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43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43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727.95</v>
      </c>
    </row>
    <row r="31" spans="1:9" ht="13" x14ac:dyDescent="0.25">
      <c r="A31" s="443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43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43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43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43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43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43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727.95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51">
        <v>2</v>
      </c>
      <c r="B40" s="554" t="s">
        <v>142</v>
      </c>
      <c r="C40" s="554"/>
      <c r="D40" s="554"/>
      <c r="E40" s="554"/>
      <c r="F40" s="554"/>
      <c r="G40" s="554"/>
      <c r="H40" s="554"/>
      <c r="I40" s="452" t="s">
        <v>16</v>
      </c>
    </row>
    <row r="41" spans="1:9" ht="13" x14ac:dyDescent="0.25">
      <c r="A41" s="444" t="s">
        <v>15</v>
      </c>
      <c r="B41" s="573"/>
      <c r="C41" s="573"/>
      <c r="D41" s="573"/>
      <c r="E41" s="573"/>
      <c r="F41" s="573"/>
      <c r="G41" s="573"/>
      <c r="H41" s="573"/>
      <c r="I41" s="25">
        <v>81.790000000000006</v>
      </c>
    </row>
    <row r="42" spans="1:9" ht="13" x14ac:dyDescent="0.25">
      <c r="A42" s="444"/>
      <c r="B42" s="572" t="s">
        <v>140</v>
      </c>
      <c r="C42" s="572"/>
      <c r="D42" s="572"/>
      <c r="E42" s="572"/>
      <c r="F42" s="572"/>
      <c r="G42" s="572"/>
      <c r="H42" s="57">
        <v>2.85</v>
      </c>
      <c r="I42" s="28" t="s">
        <v>49</v>
      </c>
    </row>
    <row r="43" spans="1:9" ht="13" x14ac:dyDescent="0.25">
      <c r="A43" s="444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44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176</v>
      </c>
    </row>
    <row r="45" spans="1:9" ht="13" x14ac:dyDescent="0.25">
      <c r="A45" s="444"/>
      <c r="B45" s="572" t="s">
        <v>256</v>
      </c>
      <c r="C45" s="572"/>
      <c r="D45" s="572"/>
      <c r="E45" s="572"/>
      <c r="F45" s="572"/>
      <c r="G45" s="572"/>
      <c r="H45" s="57">
        <v>220</v>
      </c>
      <c r="I45" s="28" t="s">
        <v>49</v>
      </c>
    </row>
    <row r="46" spans="1:9" ht="13" x14ac:dyDescent="0.25">
      <c r="A46" s="444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44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44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44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55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262.79000000000002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51">
        <v>3</v>
      </c>
      <c r="B55" s="554" t="s">
        <v>130</v>
      </c>
      <c r="C55" s="554"/>
      <c r="D55" s="554"/>
      <c r="E55" s="554"/>
      <c r="F55" s="554"/>
      <c r="G55" s="554"/>
      <c r="H55" s="554"/>
      <c r="I55" s="451" t="s">
        <v>16</v>
      </c>
    </row>
    <row r="56" spans="1:9" ht="13" x14ac:dyDescent="0.25">
      <c r="A56" s="444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44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44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44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52" t="s">
        <v>62</v>
      </c>
      <c r="I65" s="452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145.59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10.91925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7.2795000000000005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1.4559000000000002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18.19875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58.236000000000004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21.8385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4.3677000000000001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267.88560000000007</v>
      </c>
    </row>
    <row r="75" spans="1:9" ht="13" x14ac:dyDescent="0.25">
      <c r="A75" s="454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51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51" t="s">
        <v>16</v>
      </c>
    </row>
    <row r="80" spans="1:9" ht="13" x14ac:dyDescent="0.25">
      <c r="A80" s="444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60.638235000000002</v>
      </c>
    </row>
    <row r="81" spans="1:9" ht="13" x14ac:dyDescent="0.25">
      <c r="A81" s="444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20.237010000000001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80.875245000000007</v>
      </c>
    </row>
    <row r="83" spans="1:9" ht="13" x14ac:dyDescent="0.25">
      <c r="A83" s="444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50">
        <f>ROUND(H74*I82,2)</f>
        <v>29.76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110.63524500000001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51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51" t="s">
        <v>16</v>
      </c>
    </row>
    <row r="88" spans="1:9" ht="13" x14ac:dyDescent="0.25">
      <c r="A88" s="444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0.50956500000000016</v>
      </c>
    </row>
    <row r="89" spans="1:9" ht="13" x14ac:dyDescent="0.25">
      <c r="A89" s="444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0.69956500000000021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51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51" t="s">
        <v>16</v>
      </c>
    </row>
    <row r="93" spans="1:9" ht="13" x14ac:dyDescent="0.25">
      <c r="A93" s="444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3.0573899999999998</v>
      </c>
    </row>
    <row r="94" spans="1:9" ht="13" x14ac:dyDescent="0.25">
      <c r="A94" s="444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0.218385</v>
      </c>
    </row>
    <row r="95" spans="1:9" ht="13" x14ac:dyDescent="0.25">
      <c r="A95" s="444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1.1599999999999999</v>
      </c>
    </row>
    <row r="96" spans="1:9" ht="13" x14ac:dyDescent="0.25">
      <c r="A96" s="444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0.28999999999999998</v>
      </c>
    </row>
    <row r="97" spans="1:9" ht="13" x14ac:dyDescent="0.25">
      <c r="A97" s="444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14.122230000000002</v>
      </c>
    </row>
    <row r="98" spans="1:9" ht="13" x14ac:dyDescent="0.25">
      <c r="A98" s="444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5.1969806400000005</v>
      </c>
    </row>
    <row r="99" spans="1:9" ht="13" x14ac:dyDescent="0.25">
      <c r="A99" s="444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23.29</v>
      </c>
    </row>
    <row r="100" spans="1:9" ht="13" x14ac:dyDescent="0.25">
      <c r="A100" s="444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5.82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53.15498564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42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60.638235000000002</v>
      </c>
    </row>
    <row r="105" spans="1:9" ht="13" x14ac:dyDescent="0.3">
      <c r="A105" s="442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7.2795000000000005</v>
      </c>
    </row>
    <row r="106" spans="1:9" ht="13" x14ac:dyDescent="0.3">
      <c r="A106" s="442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0.14559000000000002</v>
      </c>
    </row>
    <row r="107" spans="1:9" ht="13" x14ac:dyDescent="0.3">
      <c r="A107" s="442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0.36397500000000005</v>
      </c>
    </row>
    <row r="108" spans="1:9" ht="13" x14ac:dyDescent="0.3">
      <c r="A108" s="442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2.0382600000000006</v>
      </c>
    </row>
    <row r="109" spans="1:9" ht="13" x14ac:dyDescent="0.3">
      <c r="A109" s="442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70.465559999999996</v>
      </c>
    </row>
    <row r="111" spans="1:9" ht="13" x14ac:dyDescent="0.3">
      <c r="A111" s="445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25.93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96.395559999999989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51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51" t="s">
        <v>16</v>
      </c>
    </row>
    <row r="115" spans="1:9" ht="13" x14ac:dyDescent="0.25">
      <c r="A115" s="444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267.88560000000007</v>
      </c>
    </row>
    <row r="116" spans="1:9" ht="13" x14ac:dyDescent="0.25">
      <c r="A116" s="444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110.63524500000001</v>
      </c>
    </row>
    <row r="117" spans="1:9" ht="13" x14ac:dyDescent="0.25">
      <c r="A117" s="444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0.69956500000000021</v>
      </c>
    </row>
    <row r="118" spans="1:9" ht="13" x14ac:dyDescent="0.25">
      <c r="A118" s="444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53.15498564</v>
      </c>
    </row>
    <row r="119" spans="1:9" ht="13" x14ac:dyDescent="0.25">
      <c r="A119" s="444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96.395559999999989</v>
      </c>
    </row>
    <row r="120" spans="1:9" ht="13" x14ac:dyDescent="0.25">
      <c r="A120" s="444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528.77095564000001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51">
        <v>5</v>
      </c>
      <c r="B123" s="581" t="s">
        <v>63</v>
      </c>
      <c r="C123" s="581"/>
      <c r="D123" s="581"/>
      <c r="E123" s="581"/>
      <c r="F123" s="581"/>
      <c r="G123" s="581"/>
      <c r="H123" s="451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1539.51095564</v>
      </c>
    </row>
    <row r="125" spans="1:9" ht="13" x14ac:dyDescent="0.25">
      <c r="A125" s="444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0.04</v>
      </c>
      <c r="I125" s="25">
        <f>I124*H125</f>
        <v>61.580438225600005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1601.0913938655999</v>
      </c>
    </row>
    <row r="127" spans="1:9" ht="13" x14ac:dyDescent="0.25">
      <c r="A127" s="444" t="s">
        <v>13</v>
      </c>
      <c r="B127" s="574" t="s">
        <v>58</v>
      </c>
      <c r="C127" s="622"/>
      <c r="D127" s="622"/>
      <c r="E127" s="622"/>
      <c r="F127" s="622"/>
      <c r="G127" s="623"/>
      <c r="H127" s="441">
        <v>7.0679999999999996E-3</v>
      </c>
      <c r="I127" s="25">
        <f>I126*H127</f>
        <v>11.31651397184206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1612.4079078374421</v>
      </c>
    </row>
    <row r="129" spans="1:9" ht="13" x14ac:dyDescent="0.25">
      <c r="A129" s="444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44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44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52.952699999999993</v>
      </c>
    </row>
    <row r="132" spans="1:9" ht="13" x14ac:dyDescent="0.25">
      <c r="A132" s="444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11.473084999999999</v>
      </c>
    </row>
    <row r="133" spans="1:9" ht="13" x14ac:dyDescent="0.25">
      <c r="A133" s="444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44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44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44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88.254500000000007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225.57723719744206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152.680285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43" t="s">
        <v>16</v>
      </c>
    </row>
    <row r="148" spans="1:9" ht="13" x14ac:dyDescent="0.25">
      <c r="A148" s="447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727.95</v>
      </c>
    </row>
    <row r="149" spans="1:9" ht="13" x14ac:dyDescent="0.25">
      <c r="A149" s="447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262.79000000000002</v>
      </c>
    </row>
    <row r="150" spans="1:9" ht="13" x14ac:dyDescent="0.25">
      <c r="A150" s="447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47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528.77095564000001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1539.51095564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225.57723719744206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1765.09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43" t="s">
        <v>23</v>
      </c>
      <c r="I157" s="443" t="s">
        <v>22</v>
      </c>
    </row>
    <row r="158" spans="1:9" x14ac:dyDescent="0.25">
      <c r="A158" s="621" t="s">
        <v>185</v>
      </c>
      <c r="B158" s="596"/>
      <c r="C158" s="619">
        <v>1765.09</v>
      </c>
      <c r="D158" s="597"/>
      <c r="E158" s="18">
        <v>1</v>
      </c>
      <c r="F158" s="619">
        <v>1765.09</v>
      </c>
      <c r="G158" s="597"/>
      <c r="H158" s="16">
        <v>1</v>
      </c>
      <c r="I158" s="448">
        <v>1765.09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48">
        <v>1765.09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43" t="s">
        <v>16</v>
      </c>
    </row>
    <row r="163" spans="1:9" x14ac:dyDescent="0.25">
      <c r="A163" s="446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46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48"/>
    </row>
    <row r="165" spans="1:9" x14ac:dyDescent="0.25">
      <c r="A165" s="446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48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1765.09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21181.08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362204722" right="0.51181102362204722" top="0.78740157480314965" bottom="0.78740157480314965" header="0.31496062992125984" footer="0.31496062992125984"/>
  <pageSetup paperSize="9" scale="80" orientation="portrait" horizontalDpi="0" verticalDpi="0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2:I174"/>
  <sheetViews>
    <sheetView topLeftCell="A157" workbookViewId="0">
      <selection activeCell="J176" sqref="J176"/>
    </sheetView>
  </sheetViews>
  <sheetFormatPr defaultRowHeight="12.5" x14ac:dyDescent="0.25"/>
  <cols>
    <col min="9" max="9" width="45.4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 t="s">
        <v>401</v>
      </c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49"/>
      <c r="B12" s="453"/>
      <c r="C12" s="453"/>
      <c r="D12" s="453"/>
      <c r="E12" s="453"/>
      <c r="F12" s="453"/>
      <c r="G12" s="453"/>
      <c r="H12" s="453"/>
      <c r="I12" s="453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43" t="s">
        <v>15</v>
      </c>
      <c r="B14" s="553" t="s">
        <v>171</v>
      </c>
      <c r="C14" s="553"/>
      <c r="D14" s="553"/>
      <c r="E14" s="553"/>
      <c r="F14" s="553"/>
      <c r="G14" s="553"/>
      <c r="H14" s="555">
        <v>41275</v>
      </c>
      <c r="I14" s="555"/>
    </row>
    <row r="15" spans="1:9" ht="13" x14ac:dyDescent="0.25">
      <c r="A15" s="443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390</v>
      </c>
      <c r="I15" s="556"/>
    </row>
    <row r="16" spans="1:9" ht="13" x14ac:dyDescent="0.25">
      <c r="A16" s="443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43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43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43">
        <v>2</v>
      </c>
      <c r="B22" s="553" t="s">
        <v>161</v>
      </c>
      <c r="C22" s="553"/>
      <c r="D22" s="553"/>
      <c r="E22" s="553"/>
      <c r="F22" s="553"/>
      <c r="G22" s="553"/>
      <c r="H22" s="565">
        <v>800.75</v>
      </c>
      <c r="I22" s="565"/>
    </row>
    <row r="23" spans="1:9" ht="14" x14ac:dyDescent="0.25">
      <c r="A23" s="443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43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43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727.95</v>
      </c>
    </row>
    <row r="31" spans="1:9" ht="13" x14ac:dyDescent="0.25">
      <c r="A31" s="443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43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43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43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43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43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43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727.95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51">
        <v>2</v>
      </c>
      <c r="B40" s="554" t="s">
        <v>142</v>
      </c>
      <c r="C40" s="554"/>
      <c r="D40" s="554"/>
      <c r="E40" s="554"/>
      <c r="F40" s="554"/>
      <c r="G40" s="554"/>
      <c r="H40" s="554"/>
      <c r="I40" s="452" t="s">
        <v>16</v>
      </c>
    </row>
    <row r="41" spans="1:9" ht="13" x14ac:dyDescent="0.25">
      <c r="A41" s="444" t="s">
        <v>15</v>
      </c>
      <c r="B41" s="573"/>
      <c r="C41" s="573"/>
      <c r="D41" s="573"/>
      <c r="E41" s="573"/>
      <c r="F41" s="573"/>
      <c r="G41" s="573"/>
      <c r="H41" s="573"/>
      <c r="I41" s="25">
        <v>81.73</v>
      </c>
    </row>
    <row r="42" spans="1:9" ht="13" x14ac:dyDescent="0.25">
      <c r="A42" s="444"/>
      <c r="B42" s="572" t="s">
        <v>140</v>
      </c>
      <c r="C42" s="572"/>
      <c r="D42" s="572"/>
      <c r="E42" s="572"/>
      <c r="F42" s="572"/>
      <c r="G42" s="572"/>
      <c r="H42" s="57">
        <v>2.85</v>
      </c>
      <c r="I42" s="28" t="s">
        <v>49</v>
      </c>
    </row>
    <row r="43" spans="1:9" ht="13" x14ac:dyDescent="0.25">
      <c r="A43" s="444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44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176</v>
      </c>
    </row>
    <row r="45" spans="1:9" ht="13" x14ac:dyDescent="0.25">
      <c r="A45" s="444"/>
      <c r="B45" s="572" t="s">
        <v>256</v>
      </c>
      <c r="C45" s="572"/>
      <c r="D45" s="572"/>
      <c r="E45" s="572"/>
      <c r="F45" s="572"/>
      <c r="G45" s="572"/>
      <c r="H45" s="57">
        <v>220</v>
      </c>
      <c r="I45" s="28" t="s">
        <v>49</v>
      </c>
    </row>
    <row r="46" spans="1:9" ht="13" x14ac:dyDescent="0.25">
      <c r="A46" s="444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44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44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44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55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262.73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51">
        <v>3</v>
      </c>
      <c r="B55" s="554" t="s">
        <v>130</v>
      </c>
      <c r="C55" s="554"/>
      <c r="D55" s="554"/>
      <c r="E55" s="554"/>
      <c r="F55" s="554"/>
      <c r="G55" s="554"/>
      <c r="H55" s="554"/>
      <c r="I55" s="451" t="s">
        <v>16</v>
      </c>
    </row>
    <row r="56" spans="1:9" ht="13" x14ac:dyDescent="0.25">
      <c r="A56" s="444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44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44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44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52" t="s">
        <v>62</v>
      </c>
      <c r="I65" s="452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145.59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10.91925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7.2795000000000005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1.4559000000000002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18.19875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58.236000000000004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21.8385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4.3677000000000001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267.88560000000007</v>
      </c>
    </row>
    <row r="75" spans="1:9" ht="13" x14ac:dyDescent="0.25">
      <c r="A75" s="454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51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51" t="s">
        <v>16</v>
      </c>
    </row>
    <row r="80" spans="1:9" ht="13" x14ac:dyDescent="0.25">
      <c r="A80" s="444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60.638235000000002</v>
      </c>
    </row>
    <row r="81" spans="1:9" ht="13" x14ac:dyDescent="0.25">
      <c r="A81" s="444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20.237010000000001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80.875245000000007</v>
      </c>
    </row>
    <row r="83" spans="1:9" ht="13" x14ac:dyDescent="0.25">
      <c r="A83" s="444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50">
        <f>ROUND(H74*I82,2)</f>
        <v>29.76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110.63524500000001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51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51" t="s">
        <v>16</v>
      </c>
    </row>
    <row r="88" spans="1:9" ht="13" x14ac:dyDescent="0.25">
      <c r="A88" s="444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0.50956500000000016</v>
      </c>
    </row>
    <row r="89" spans="1:9" ht="13" x14ac:dyDescent="0.25">
      <c r="A89" s="444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0.69956500000000021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51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51" t="s">
        <v>16</v>
      </c>
    </row>
    <row r="93" spans="1:9" ht="13" x14ac:dyDescent="0.25">
      <c r="A93" s="444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3.0573899999999998</v>
      </c>
    </row>
    <row r="94" spans="1:9" ht="13" x14ac:dyDescent="0.25">
      <c r="A94" s="444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0.218385</v>
      </c>
    </row>
    <row r="95" spans="1:9" ht="13" x14ac:dyDescent="0.25">
      <c r="A95" s="444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1.1599999999999999</v>
      </c>
    </row>
    <row r="96" spans="1:9" ht="13" x14ac:dyDescent="0.25">
      <c r="A96" s="444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0.28999999999999998</v>
      </c>
    </row>
    <row r="97" spans="1:9" ht="13" x14ac:dyDescent="0.25">
      <c r="A97" s="444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14.122230000000002</v>
      </c>
    </row>
    <row r="98" spans="1:9" ht="13" x14ac:dyDescent="0.25">
      <c r="A98" s="444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5.1969806400000005</v>
      </c>
    </row>
    <row r="99" spans="1:9" ht="13" x14ac:dyDescent="0.25">
      <c r="A99" s="444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23.29</v>
      </c>
    </row>
    <row r="100" spans="1:9" ht="13" x14ac:dyDescent="0.25">
      <c r="A100" s="444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5.82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53.15498564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42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60.638235000000002</v>
      </c>
    </row>
    <row r="105" spans="1:9" ht="13" x14ac:dyDescent="0.3">
      <c r="A105" s="442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7.2795000000000005</v>
      </c>
    </row>
    <row r="106" spans="1:9" ht="13" x14ac:dyDescent="0.3">
      <c r="A106" s="442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0.14559000000000002</v>
      </c>
    </row>
    <row r="107" spans="1:9" ht="13" x14ac:dyDescent="0.3">
      <c r="A107" s="442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0.36397500000000005</v>
      </c>
    </row>
    <row r="108" spans="1:9" ht="13" x14ac:dyDescent="0.3">
      <c r="A108" s="442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2.0382600000000006</v>
      </c>
    </row>
    <row r="109" spans="1:9" ht="13" x14ac:dyDescent="0.3">
      <c r="A109" s="442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70.465559999999996</v>
      </c>
    </row>
    <row r="111" spans="1:9" ht="13" x14ac:dyDescent="0.3">
      <c r="A111" s="445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25.93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96.395559999999989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51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51" t="s">
        <v>16</v>
      </c>
    </row>
    <row r="115" spans="1:9" ht="13" x14ac:dyDescent="0.25">
      <c r="A115" s="444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267.88560000000007</v>
      </c>
    </row>
    <row r="116" spans="1:9" ht="13" x14ac:dyDescent="0.25">
      <c r="A116" s="444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110.63524500000001</v>
      </c>
    </row>
    <row r="117" spans="1:9" ht="13" x14ac:dyDescent="0.25">
      <c r="A117" s="444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0.69956500000000021</v>
      </c>
    </row>
    <row r="118" spans="1:9" ht="13" x14ac:dyDescent="0.25">
      <c r="A118" s="444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53.15498564</v>
      </c>
    </row>
    <row r="119" spans="1:9" ht="13" x14ac:dyDescent="0.25">
      <c r="A119" s="444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96.395559999999989</v>
      </c>
    </row>
    <row r="120" spans="1:9" ht="13" x14ac:dyDescent="0.25">
      <c r="A120" s="444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528.77095564000001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51">
        <v>5</v>
      </c>
      <c r="B123" s="581" t="s">
        <v>63</v>
      </c>
      <c r="C123" s="581"/>
      <c r="D123" s="581"/>
      <c r="E123" s="581"/>
      <c r="F123" s="581"/>
      <c r="G123" s="581"/>
      <c r="H123" s="451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1539.4509556400001</v>
      </c>
    </row>
    <row r="125" spans="1:9" ht="13" x14ac:dyDescent="0.25">
      <c r="A125" s="444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0.05</v>
      </c>
      <c r="I125" s="25">
        <f>I124*H125</f>
        <v>76.972547782000007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1616.4235034220001</v>
      </c>
    </row>
    <row r="127" spans="1:9" ht="13" x14ac:dyDescent="0.25">
      <c r="A127" s="444" t="s">
        <v>13</v>
      </c>
      <c r="B127" s="574" t="s">
        <v>58</v>
      </c>
      <c r="C127" s="622"/>
      <c r="D127" s="622"/>
      <c r="E127" s="622"/>
      <c r="F127" s="622"/>
      <c r="G127" s="623"/>
      <c r="H127" s="328">
        <v>1.295E-2</v>
      </c>
      <c r="I127" s="25">
        <f>I126*H127</f>
        <v>20.932684369314899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1637.3561877913151</v>
      </c>
    </row>
    <row r="129" spans="1:9" ht="13" x14ac:dyDescent="0.25">
      <c r="A129" s="444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44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44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53.189699999999995</v>
      </c>
    </row>
    <row r="132" spans="1:9" ht="13" x14ac:dyDescent="0.25">
      <c r="A132" s="444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11.524434999999999</v>
      </c>
    </row>
    <row r="133" spans="1:9" ht="13" x14ac:dyDescent="0.25">
      <c r="A133" s="444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44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44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44"/>
      <c r="B136" s="625" t="s">
        <v>228</v>
      </c>
      <c r="C136" s="583"/>
      <c r="D136" s="583"/>
      <c r="E136" s="583"/>
      <c r="F136" s="583"/>
      <c r="G136" s="583"/>
      <c r="H136" s="26">
        <v>0.04</v>
      </c>
      <c r="I136" s="25">
        <f>I154*H136</f>
        <v>70.919600000000003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233.53896715131489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7.6499999999999999E-2</v>
      </c>
      <c r="I139" s="23">
        <f>SUM(I131:I136)</f>
        <v>135.633735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43" t="s">
        <v>16</v>
      </c>
    </row>
    <row r="148" spans="1:9" ht="13" x14ac:dyDescent="0.25">
      <c r="A148" s="447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727.95</v>
      </c>
    </row>
    <row r="149" spans="1:9" ht="13" x14ac:dyDescent="0.25">
      <c r="A149" s="447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262.73</v>
      </c>
    </row>
    <row r="150" spans="1:9" ht="13" x14ac:dyDescent="0.25">
      <c r="A150" s="447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47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528.77095564000001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1539.4509556400001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233.53896715131489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1772.99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43" t="s">
        <v>23</v>
      </c>
      <c r="I157" s="443" t="s">
        <v>22</v>
      </c>
    </row>
    <row r="158" spans="1:9" x14ac:dyDescent="0.25">
      <c r="A158" s="621" t="s">
        <v>185</v>
      </c>
      <c r="B158" s="596"/>
      <c r="C158" s="619">
        <v>1772.99</v>
      </c>
      <c r="D158" s="597"/>
      <c r="E158" s="18">
        <v>1</v>
      </c>
      <c r="F158" s="619">
        <v>1772.99</v>
      </c>
      <c r="G158" s="597"/>
      <c r="H158" s="16">
        <v>1</v>
      </c>
      <c r="I158" s="448">
        <v>1772.99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48">
        <v>1772.99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43" t="s">
        <v>16</v>
      </c>
    </row>
    <row r="163" spans="1:9" x14ac:dyDescent="0.25">
      <c r="A163" s="446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46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48"/>
    </row>
    <row r="165" spans="1:9" x14ac:dyDescent="0.25">
      <c r="A165" s="446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48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1772.99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21275.88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362204722" right="0.51181102362204722" top="0.78740157480314965" bottom="0.78740157480314965" header="0.31496062992125984" footer="0.31496062992125984"/>
  <pageSetup paperSize="9" scale="75" orientation="portrait" horizontalDpi="0" verticalDpi="0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2:I174"/>
  <sheetViews>
    <sheetView topLeftCell="A154" workbookViewId="0">
      <selection activeCell="M171" sqref="M171"/>
    </sheetView>
  </sheetViews>
  <sheetFormatPr defaultRowHeight="12.5" x14ac:dyDescent="0.25"/>
  <cols>
    <col min="9" max="9" width="27.72656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 t="s">
        <v>401</v>
      </c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49"/>
      <c r="B12" s="453"/>
      <c r="C12" s="453"/>
      <c r="D12" s="453"/>
      <c r="E12" s="453"/>
      <c r="F12" s="453"/>
      <c r="G12" s="453"/>
      <c r="H12" s="453"/>
      <c r="I12" s="453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43" t="s">
        <v>15</v>
      </c>
      <c r="B14" s="553" t="s">
        <v>171</v>
      </c>
      <c r="C14" s="553"/>
      <c r="D14" s="553"/>
      <c r="E14" s="553"/>
      <c r="F14" s="553"/>
      <c r="G14" s="553"/>
      <c r="H14" s="555">
        <v>41275</v>
      </c>
      <c r="I14" s="555"/>
    </row>
    <row r="15" spans="1:9" ht="13" x14ac:dyDescent="0.25">
      <c r="A15" s="443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393</v>
      </c>
      <c r="I15" s="556"/>
    </row>
    <row r="16" spans="1:9" ht="13" x14ac:dyDescent="0.25">
      <c r="A16" s="443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43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43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43">
        <v>2</v>
      </c>
      <c r="B22" s="553" t="s">
        <v>161</v>
      </c>
      <c r="C22" s="553"/>
      <c r="D22" s="553"/>
      <c r="E22" s="553"/>
      <c r="F22" s="553"/>
      <c r="G22" s="553"/>
      <c r="H22" s="565">
        <v>800.75</v>
      </c>
      <c r="I22" s="565"/>
    </row>
    <row r="23" spans="1:9" ht="14" x14ac:dyDescent="0.25">
      <c r="A23" s="443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43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43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727.95</v>
      </c>
    </row>
    <row r="31" spans="1:9" ht="13" x14ac:dyDescent="0.25">
      <c r="A31" s="443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43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43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43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43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43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43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727.95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51">
        <v>2</v>
      </c>
      <c r="B40" s="554" t="s">
        <v>142</v>
      </c>
      <c r="C40" s="554"/>
      <c r="D40" s="554"/>
      <c r="E40" s="554"/>
      <c r="F40" s="554"/>
      <c r="G40" s="554"/>
      <c r="H40" s="554"/>
      <c r="I40" s="452" t="s">
        <v>16</v>
      </c>
    </row>
    <row r="41" spans="1:9" ht="13" x14ac:dyDescent="0.25">
      <c r="A41" s="444" t="s">
        <v>15</v>
      </c>
      <c r="B41" s="573"/>
      <c r="C41" s="573"/>
      <c r="D41" s="573"/>
      <c r="E41" s="573"/>
      <c r="F41" s="573"/>
      <c r="G41" s="573"/>
      <c r="H41" s="573"/>
      <c r="I41" s="25">
        <v>59.73</v>
      </c>
    </row>
    <row r="42" spans="1:9" ht="13" x14ac:dyDescent="0.25">
      <c r="A42" s="444"/>
      <c r="B42" s="572" t="s">
        <v>140</v>
      </c>
      <c r="C42" s="572"/>
      <c r="D42" s="572"/>
      <c r="E42" s="572"/>
      <c r="F42" s="572"/>
      <c r="G42" s="572"/>
      <c r="H42" s="57">
        <v>2.35</v>
      </c>
      <c r="I42" s="28" t="s">
        <v>49</v>
      </c>
    </row>
    <row r="43" spans="1:9" ht="13" x14ac:dyDescent="0.25">
      <c r="A43" s="444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44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176</v>
      </c>
    </row>
    <row r="45" spans="1:9" ht="13" x14ac:dyDescent="0.25">
      <c r="A45" s="444"/>
      <c r="B45" s="572" t="s">
        <v>256</v>
      </c>
      <c r="C45" s="572"/>
      <c r="D45" s="572"/>
      <c r="E45" s="572"/>
      <c r="F45" s="572"/>
      <c r="G45" s="572"/>
      <c r="H45" s="57">
        <v>220</v>
      </c>
      <c r="I45" s="28" t="s">
        <v>49</v>
      </c>
    </row>
    <row r="46" spans="1:9" ht="13" x14ac:dyDescent="0.25">
      <c r="A46" s="444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44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44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44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55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240.73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51">
        <v>3</v>
      </c>
      <c r="B55" s="554" t="s">
        <v>130</v>
      </c>
      <c r="C55" s="554"/>
      <c r="D55" s="554"/>
      <c r="E55" s="554"/>
      <c r="F55" s="554"/>
      <c r="G55" s="554"/>
      <c r="H55" s="554"/>
      <c r="I55" s="451" t="s">
        <v>16</v>
      </c>
    </row>
    <row r="56" spans="1:9" ht="13" x14ac:dyDescent="0.25">
      <c r="A56" s="444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44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44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44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52" t="s">
        <v>62</v>
      </c>
      <c r="I65" s="452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145.59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10.91925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7.2795000000000005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1.4559000000000002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18.19875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58.236000000000004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21.8385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4.3677000000000001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267.88560000000007</v>
      </c>
    </row>
    <row r="75" spans="1:9" ht="13" x14ac:dyDescent="0.25">
      <c r="A75" s="454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51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51" t="s">
        <v>16</v>
      </c>
    </row>
    <row r="80" spans="1:9" ht="13" x14ac:dyDescent="0.25">
      <c r="A80" s="444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60.638235000000002</v>
      </c>
    </row>
    <row r="81" spans="1:9" ht="13" x14ac:dyDescent="0.25">
      <c r="A81" s="444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20.237010000000001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80.875245000000007</v>
      </c>
    </row>
    <row r="83" spans="1:9" ht="13" x14ac:dyDescent="0.25">
      <c r="A83" s="444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50">
        <f>ROUND(H74*I82,2)</f>
        <v>29.76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110.63524500000001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51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51" t="s">
        <v>16</v>
      </c>
    </row>
    <row r="88" spans="1:9" ht="13" x14ac:dyDescent="0.25">
      <c r="A88" s="444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0.50956500000000016</v>
      </c>
    </row>
    <row r="89" spans="1:9" ht="13" x14ac:dyDescent="0.25">
      <c r="A89" s="444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0.69956500000000021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51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51" t="s">
        <v>16</v>
      </c>
    </row>
    <row r="93" spans="1:9" ht="13" x14ac:dyDescent="0.25">
      <c r="A93" s="444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3.0573899999999998</v>
      </c>
    </row>
    <row r="94" spans="1:9" ht="13" x14ac:dyDescent="0.25">
      <c r="A94" s="444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0.218385</v>
      </c>
    </row>
    <row r="95" spans="1:9" ht="13" x14ac:dyDescent="0.25">
      <c r="A95" s="444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1.1599999999999999</v>
      </c>
    </row>
    <row r="96" spans="1:9" ht="13" x14ac:dyDescent="0.25">
      <c r="A96" s="444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0.28999999999999998</v>
      </c>
    </row>
    <row r="97" spans="1:9" ht="13" x14ac:dyDescent="0.25">
      <c r="A97" s="444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14.122230000000002</v>
      </c>
    </row>
    <row r="98" spans="1:9" ht="13" x14ac:dyDescent="0.25">
      <c r="A98" s="444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5.1969806400000005</v>
      </c>
    </row>
    <row r="99" spans="1:9" ht="13" x14ac:dyDescent="0.25">
      <c r="A99" s="444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23.29</v>
      </c>
    </row>
    <row r="100" spans="1:9" ht="13" x14ac:dyDescent="0.25">
      <c r="A100" s="444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5.82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53.15498564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42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60.638235000000002</v>
      </c>
    </row>
    <row r="105" spans="1:9" ht="13" x14ac:dyDescent="0.3">
      <c r="A105" s="442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7.2795000000000005</v>
      </c>
    </row>
    <row r="106" spans="1:9" ht="13" x14ac:dyDescent="0.3">
      <c r="A106" s="442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0.14559000000000002</v>
      </c>
    </row>
    <row r="107" spans="1:9" ht="13" x14ac:dyDescent="0.3">
      <c r="A107" s="442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0.36397500000000005</v>
      </c>
    </row>
    <row r="108" spans="1:9" ht="13" x14ac:dyDescent="0.3">
      <c r="A108" s="442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2.0382600000000006</v>
      </c>
    </row>
    <row r="109" spans="1:9" ht="13" x14ac:dyDescent="0.3">
      <c r="A109" s="442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70.465559999999996</v>
      </c>
    </row>
    <row r="111" spans="1:9" ht="13" x14ac:dyDescent="0.3">
      <c r="A111" s="445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25.93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96.395559999999989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51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51" t="s">
        <v>16</v>
      </c>
    </row>
    <row r="115" spans="1:9" ht="13" x14ac:dyDescent="0.25">
      <c r="A115" s="444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267.88560000000007</v>
      </c>
    </row>
    <row r="116" spans="1:9" ht="13" x14ac:dyDescent="0.25">
      <c r="A116" s="444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110.63524500000001</v>
      </c>
    </row>
    <row r="117" spans="1:9" ht="13" x14ac:dyDescent="0.25">
      <c r="A117" s="444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0.69956500000000021</v>
      </c>
    </row>
    <row r="118" spans="1:9" ht="13" x14ac:dyDescent="0.25">
      <c r="A118" s="444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53.15498564</v>
      </c>
    </row>
    <row r="119" spans="1:9" ht="13" x14ac:dyDescent="0.25">
      <c r="A119" s="444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96.395559999999989</v>
      </c>
    </row>
    <row r="120" spans="1:9" ht="13" x14ac:dyDescent="0.25">
      <c r="A120" s="444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528.77095564000001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51">
        <v>5</v>
      </c>
      <c r="B123" s="581" t="s">
        <v>63</v>
      </c>
      <c r="C123" s="581"/>
      <c r="D123" s="581"/>
      <c r="E123" s="581"/>
      <c r="F123" s="581"/>
      <c r="G123" s="581"/>
      <c r="H123" s="451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1517.4509556400001</v>
      </c>
    </row>
    <row r="125" spans="1:9" ht="13" x14ac:dyDescent="0.25">
      <c r="A125" s="444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0.05</v>
      </c>
      <c r="I125" s="25">
        <f>I124*H125</f>
        <v>75.872547782000012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1593.3235034220002</v>
      </c>
    </row>
    <row r="127" spans="1:9" ht="13" x14ac:dyDescent="0.25">
      <c r="A127" s="444" t="s">
        <v>13</v>
      </c>
      <c r="B127" s="574" t="s">
        <v>58</v>
      </c>
      <c r="C127" s="622"/>
      <c r="D127" s="622"/>
      <c r="E127" s="622"/>
      <c r="F127" s="622"/>
      <c r="G127" s="623"/>
      <c r="H127" s="441">
        <v>1.32E-2</v>
      </c>
      <c r="I127" s="25">
        <f>I126*H127</f>
        <v>21.031870245170403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1614.3553736671706</v>
      </c>
    </row>
    <row r="129" spans="1:9" ht="13" x14ac:dyDescent="0.25">
      <c r="A129" s="444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44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44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53.016599999999997</v>
      </c>
    </row>
    <row r="132" spans="1:9" ht="13" x14ac:dyDescent="0.25">
      <c r="A132" s="444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11.486929999999999</v>
      </c>
    </row>
    <row r="133" spans="1:9" ht="13" x14ac:dyDescent="0.25">
      <c r="A133" s="444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44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44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44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88.361000000000004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249.76894802717044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152.86453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43" t="s">
        <v>16</v>
      </c>
    </row>
    <row r="148" spans="1:9" ht="13" x14ac:dyDescent="0.25">
      <c r="A148" s="447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727.95</v>
      </c>
    </row>
    <row r="149" spans="1:9" ht="13" x14ac:dyDescent="0.25">
      <c r="A149" s="447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240.73</v>
      </c>
    </row>
    <row r="150" spans="1:9" ht="13" x14ac:dyDescent="0.25">
      <c r="A150" s="447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47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528.77095564000001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1517.4509556400001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249.76894802717044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1767.22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43" t="s">
        <v>23</v>
      </c>
      <c r="I157" s="443" t="s">
        <v>22</v>
      </c>
    </row>
    <row r="158" spans="1:9" x14ac:dyDescent="0.25">
      <c r="A158" s="621" t="s">
        <v>185</v>
      </c>
      <c r="B158" s="596"/>
      <c r="C158" s="619">
        <v>1767.22</v>
      </c>
      <c r="D158" s="597"/>
      <c r="E158" s="18">
        <v>1</v>
      </c>
      <c r="F158" s="619">
        <v>1767.22</v>
      </c>
      <c r="G158" s="597"/>
      <c r="H158" s="16">
        <v>1</v>
      </c>
      <c r="I158" s="448">
        <v>1767.22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48">
        <v>1767.22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43" t="s">
        <v>16</v>
      </c>
    </row>
    <row r="163" spans="1:9" x14ac:dyDescent="0.25">
      <c r="A163" s="446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46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48"/>
    </row>
    <row r="165" spans="1:9" x14ac:dyDescent="0.25">
      <c r="A165" s="446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48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1767.22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21206.639999999999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362204722" right="0.51181102362204722" top="0.78740157480314965" bottom="0.78740157480314965" header="0.31496062992125984" footer="0.31496062992125984"/>
  <pageSetup paperSize="9" scale="80" orientation="portrait" horizontalDpi="0" verticalDpi="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2:I174"/>
  <sheetViews>
    <sheetView topLeftCell="A157" workbookViewId="0">
      <selection activeCell="J187" sqref="J187"/>
    </sheetView>
  </sheetViews>
  <sheetFormatPr defaultRowHeight="12.5" x14ac:dyDescent="0.25"/>
  <cols>
    <col min="9" max="9" width="38.17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 t="s">
        <v>401</v>
      </c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49"/>
      <c r="B12" s="453"/>
      <c r="C12" s="453"/>
      <c r="D12" s="453"/>
      <c r="E12" s="453"/>
      <c r="F12" s="453"/>
      <c r="G12" s="453"/>
      <c r="H12" s="453"/>
      <c r="I12" s="453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43" t="s">
        <v>15</v>
      </c>
      <c r="B14" s="553" t="s">
        <v>171</v>
      </c>
      <c r="C14" s="553"/>
      <c r="D14" s="553"/>
      <c r="E14" s="553"/>
      <c r="F14" s="553"/>
      <c r="G14" s="553"/>
      <c r="H14" s="555">
        <v>41275</v>
      </c>
      <c r="I14" s="555"/>
    </row>
    <row r="15" spans="1:9" ht="13" x14ac:dyDescent="0.25">
      <c r="A15" s="443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394</v>
      </c>
      <c r="I15" s="556"/>
    </row>
    <row r="16" spans="1:9" ht="13" x14ac:dyDescent="0.25">
      <c r="A16" s="443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43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43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43">
        <v>2</v>
      </c>
      <c r="B22" s="553" t="s">
        <v>161</v>
      </c>
      <c r="C22" s="553"/>
      <c r="D22" s="553"/>
      <c r="E22" s="553"/>
      <c r="F22" s="553"/>
      <c r="G22" s="553"/>
      <c r="H22" s="565">
        <v>800.75</v>
      </c>
      <c r="I22" s="565"/>
    </row>
    <row r="23" spans="1:9" ht="14" x14ac:dyDescent="0.25">
      <c r="A23" s="443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43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43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727.95</v>
      </c>
    </row>
    <row r="31" spans="1:9" ht="13" x14ac:dyDescent="0.25">
      <c r="A31" s="443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43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43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43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43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43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43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727.95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51">
        <v>2</v>
      </c>
      <c r="B40" s="554" t="s">
        <v>142</v>
      </c>
      <c r="C40" s="554"/>
      <c r="D40" s="554"/>
      <c r="E40" s="554"/>
      <c r="F40" s="554"/>
      <c r="G40" s="554"/>
      <c r="H40" s="554"/>
      <c r="I40" s="452" t="s">
        <v>16</v>
      </c>
    </row>
    <row r="41" spans="1:9" ht="13" x14ac:dyDescent="0.25">
      <c r="A41" s="444" t="s">
        <v>15</v>
      </c>
      <c r="B41" s="573"/>
      <c r="C41" s="573"/>
      <c r="D41" s="573"/>
      <c r="E41" s="573"/>
      <c r="F41" s="573"/>
      <c r="G41" s="573"/>
      <c r="H41" s="573"/>
      <c r="I41" s="25">
        <v>48.73</v>
      </c>
    </row>
    <row r="42" spans="1:9" ht="13" x14ac:dyDescent="0.25">
      <c r="A42" s="444"/>
      <c r="B42" s="572" t="s">
        <v>140</v>
      </c>
      <c r="C42" s="572"/>
      <c r="D42" s="572"/>
      <c r="E42" s="572"/>
      <c r="F42" s="572"/>
      <c r="G42" s="572"/>
      <c r="H42" s="57">
        <v>2.1</v>
      </c>
      <c r="I42" s="28" t="s">
        <v>49</v>
      </c>
    </row>
    <row r="43" spans="1:9" ht="13" x14ac:dyDescent="0.25">
      <c r="A43" s="444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44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176</v>
      </c>
    </row>
    <row r="45" spans="1:9" ht="13" x14ac:dyDescent="0.25">
      <c r="A45" s="444"/>
      <c r="B45" s="572" t="s">
        <v>256</v>
      </c>
      <c r="C45" s="572"/>
      <c r="D45" s="572"/>
      <c r="E45" s="572"/>
      <c r="F45" s="572"/>
      <c r="G45" s="572"/>
      <c r="H45" s="57">
        <v>220</v>
      </c>
      <c r="I45" s="28" t="s">
        <v>49</v>
      </c>
    </row>
    <row r="46" spans="1:9" ht="13" x14ac:dyDescent="0.25">
      <c r="A46" s="444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44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44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44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55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229.73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51">
        <v>3</v>
      </c>
      <c r="B55" s="554" t="s">
        <v>130</v>
      </c>
      <c r="C55" s="554"/>
      <c r="D55" s="554"/>
      <c r="E55" s="554"/>
      <c r="F55" s="554"/>
      <c r="G55" s="554"/>
      <c r="H55" s="554"/>
      <c r="I55" s="451" t="s">
        <v>16</v>
      </c>
    </row>
    <row r="56" spans="1:9" ht="13" x14ac:dyDescent="0.25">
      <c r="A56" s="444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44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44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44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52" t="s">
        <v>62</v>
      </c>
      <c r="I65" s="452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145.59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10.91925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7.2795000000000005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1.4559000000000002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18.19875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58.236000000000004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21.8385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4.3677000000000001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267.88560000000007</v>
      </c>
    </row>
    <row r="75" spans="1:9" ht="13" x14ac:dyDescent="0.25">
      <c r="A75" s="454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51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51" t="s">
        <v>16</v>
      </c>
    </row>
    <row r="80" spans="1:9" ht="13" x14ac:dyDescent="0.25">
      <c r="A80" s="444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60.638235000000002</v>
      </c>
    </row>
    <row r="81" spans="1:9" ht="13" x14ac:dyDescent="0.25">
      <c r="A81" s="444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20.237010000000001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80.875245000000007</v>
      </c>
    </row>
    <row r="83" spans="1:9" ht="13" x14ac:dyDescent="0.25">
      <c r="A83" s="444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50">
        <f>ROUND(H74*I82,2)</f>
        <v>29.76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110.63524500000001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51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51" t="s">
        <v>16</v>
      </c>
    </row>
    <row r="88" spans="1:9" ht="13" x14ac:dyDescent="0.25">
      <c r="A88" s="444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0.50956500000000016</v>
      </c>
    </row>
    <row r="89" spans="1:9" ht="13" x14ac:dyDescent="0.25">
      <c r="A89" s="444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0.69956500000000021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51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51" t="s">
        <v>16</v>
      </c>
    </row>
    <row r="93" spans="1:9" ht="13" x14ac:dyDescent="0.25">
      <c r="A93" s="444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3.0573899999999998</v>
      </c>
    </row>
    <row r="94" spans="1:9" ht="13" x14ac:dyDescent="0.25">
      <c r="A94" s="444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0.218385</v>
      </c>
    </row>
    <row r="95" spans="1:9" ht="13" x14ac:dyDescent="0.25">
      <c r="A95" s="444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1.1599999999999999</v>
      </c>
    </row>
    <row r="96" spans="1:9" ht="13" x14ac:dyDescent="0.25">
      <c r="A96" s="444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0.28999999999999998</v>
      </c>
    </row>
    <row r="97" spans="1:9" ht="13" x14ac:dyDescent="0.25">
      <c r="A97" s="444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14.122230000000002</v>
      </c>
    </row>
    <row r="98" spans="1:9" ht="13" x14ac:dyDescent="0.25">
      <c r="A98" s="444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5.1969806400000005</v>
      </c>
    </row>
    <row r="99" spans="1:9" ht="13" x14ac:dyDescent="0.25">
      <c r="A99" s="444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23.29</v>
      </c>
    </row>
    <row r="100" spans="1:9" ht="13" x14ac:dyDescent="0.25">
      <c r="A100" s="444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5.82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53.15498564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42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60.638235000000002</v>
      </c>
    </row>
    <row r="105" spans="1:9" ht="13" x14ac:dyDescent="0.3">
      <c r="A105" s="442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7.2795000000000005</v>
      </c>
    </row>
    <row r="106" spans="1:9" ht="13" x14ac:dyDescent="0.3">
      <c r="A106" s="442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0.14559000000000002</v>
      </c>
    </row>
    <row r="107" spans="1:9" ht="13" x14ac:dyDescent="0.3">
      <c r="A107" s="442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0.36397500000000005</v>
      </c>
    </row>
    <row r="108" spans="1:9" ht="13" x14ac:dyDescent="0.3">
      <c r="A108" s="442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2.0382600000000006</v>
      </c>
    </row>
    <row r="109" spans="1:9" ht="13" x14ac:dyDescent="0.3">
      <c r="A109" s="442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70.465559999999996</v>
      </c>
    </row>
    <row r="111" spans="1:9" ht="13" x14ac:dyDescent="0.3">
      <c r="A111" s="445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25.93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96.395559999999989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51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51" t="s">
        <v>16</v>
      </c>
    </row>
    <row r="115" spans="1:9" ht="13" x14ac:dyDescent="0.25">
      <c r="A115" s="444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267.88560000000007</v>
      </c>
    </row>
    <row r="116" spans="1:9" ht="13" x14ac:dyDescent="0.25">
      <c r="A116" s="444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110.63524500000001</v>
      </c>
    </row>
    <row r="117" spans="1:9" ht="13" x14ac:dyDescent="0.25">
      <c r="A117" s="444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0.69956500000000021</v>
      </c>
    </row>
    <row r="118" spans="1:9" ht="13" x14ac:dyDescent="0.25">
      <c r="A118" s="444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53.15498564</v>
      </c>
    </row>
    <row r="119" spans="1:9" ht="13" x14ac:dyDescent="0.25">
      <c r="A119" s="444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96.395559999999989</v>
      </c>
    </row>
    <row r="120" spans="1:9" ht="13" x14ac:dyDescent="0.25">
      <c r="A120" s="444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528.77095564000001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51">
        <v>5</v>
      </c>
      <c r="B123" s="581" t="s">
        <v>63</v>
      </c>
      <c r="C123" s="581"/>
      <c r="D123" s="581"/>
      <c r="E123" s="581"/>
      <c r="F123" s="581"/>
      <c r="G123" s="581"/>
      <c r="H123" s="451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1506.4509556400001</v>
      </c>
    </row>
    <row r="125" spans="1:9" ht="13" x14ac:dyDescent="0.25">
      <c r="A125" s="444" t="s">
        <v>15</v>
      </c>
      <c r="B125" s="574" t="s">
        <v>60</v>
      </c>
      <c r="C125" s="622"/>
      <c r="D125" s="622"/>
      <c r="E125" s="622"/>
      <c r="F125" s="622"/>
      <c r="G125" s="623"/>
      <c r="H125" s="32">
        <v>7.0000000000000007E-2</v>
      </c>
      <c r="I125" s="25">
        <f>I124*H125</f>
        <v>105.45156689480001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1611.9025225348</v>
      </c>
    </row>
    <row r="127" spans="1:9" ht="13" x14ac:dyDescent="0.25">
      <c r="A127" s="444" t="s">
        <v>13</v>
      </c>
      <c r="B127" s="574" t="s">
        <v>58</v>
      </c>
      <c r="C127" s="622"/>
      <c r="D127" s="622"/>
      <c r="E127" s="622"/>
      <c r="F127" s="622"/>
      <c r="G127" s="623"/>
      <c r="H127" s="441">
        <v>2.3571999999999999E-2</v>
      </c>
      <c r="I127" s="25">
        <f>I126*H127</f>
        <v>37.995766261190305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1649.8982887959903</v>
      </c>
    </row>
    <row r="129" spans="1:9" ht="13" x14ac:dyDescent="0.25">
      <c r="A129" s="444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44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44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53.0229</v>
      </c>
    </row>
    <row r="132" spans="1:9" ht="13" x14ac:dyDescent="0.25">
      <c r="A132" s="444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11.488294999999999</v>
      </c>
    </row>
    <row r="133" spans="1:9" ht="13" x14ac:dyDescent="0.25">
      <c r="A133" s="444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44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44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44"/>
      <c r="B136" s="625" t="s">
        <v>228</v>
      </c>
      <c r="C136" s="583"/>
      <c r="D136" s="583"/>
      <c r="E136" s="583"/>
      <c r="F136" s="583"/>
      <c r="G136" s="583"/>
      <c r="H136" s="26">
        <v>0.03</v>
      </c>
      <c r="I136" s="25">
        <f>I154*H136</f>
        <v>53.0229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260.98142815599033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6.6500000000000004E-2</v>
      </c>
      <c r="I139" s="23">
        <f>SUM(I131:I136)</f>
        <v>117.53409500000001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43" t="s">
        <v>16</v>
      </c>
    </row>
    <row r="148" spans="1:9" ht="13" x14ac:dyDescent="0.25">
      <c r="A148" s="447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727.95</v>
      </c>
    </row>
    <row r="149" spans="1:9" ht="13" x14ac:dyDescent="0.25">
      <c r="A149" s="447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229.73</v>
      </c>
    </row>
    <row r="150" spans="1:9" ht="13" x14ac:dyDescent="0.25">
      <c r="A150" s="447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47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528.77095564000001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1506.4509556400001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260.98142815599033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1767.43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43" t="s">
        <v>23</v>
      </c>
      <c r="I157" s="443" t="s">
        <v>22</v>
      </c>
    </row>
    <row r="158" spans="1:9" x14ac:dyDescent="0.25">
      <c r="A158" s="621" t="s">
        <v>185</v>
      </c>
      <c r="B158" s="596"/>
      <c r="C158" s="619">
        <v>1767.43</v>
      </c>
      <c r="D158" s="597"/>
      <c r="E158" s="18">
        <v>1</v>
      </c>
      <c r="F158" s="619">
        <v>1767.43</v>
      </c>
      <c r="G158" s="597"/>
      <c r="H158" s="16">
        <v>1</v>
      </c>
      <c r="I158" s="448">
        <v>1767.43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48">
        <v>1767.43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43" t="s">
        <v>16</v>
      </c>
    </row>
    <row r="163" spans="1:9" x14ac:dyDescent="0.25">
      <c r="A163" s="446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46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48"/>
    </row>
    <row r="165" spans="1:9" x14ac:dyDescent="0.25">
      <c r="A165" s="446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48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1767.43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21209.16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362204722" right="0.51181102362204722" top="0.78740157480314965" bottom="0.78740157480314965" header="0.31496062992125984" footer="0.31496062992125984"/>
  <pageSetup paperSize="9"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116</vt:i4>
      </vt:variant>
      <vt:variant>
        <vt:lpstr>Intervalos Nomeados</vt:lpstr>
      </vt:variant>
      <vt:variant>
        <vt:i4>3</vt:i4>
      </vt:variant>
    </vt:vector>
  </HeadingPairs>
  <TitlesOfParts>
    <vt:vector size="119" baseType="lpstr">
      <vt:lpstr>Telefonista</vt:lpstr>
      <vt:lpstr>recepçao 12 p 36 02 func</vt:lpstr>
      <vt:lpstr>recepcao 10 func</vt:lpstr>
      <vt:lpstr>RECEP 45 FUNC</vt:lpstr>
      <vt:lpstr>RESUMO</vt:lpstr>
      <vt:lpstr>PONTA GROSSA</vt:lpstr>
      <vt:lpstr>GUARAPUAVA</vt:lpstr>
      <vt:lpstr>IBATI</vt:lpstr>
      <vt:lpstr>UNIAO VITORIA</vt:lpstr>
      <vt:lpstr>IRATI</vt:lpstr>
      <vt:lpstr>FINAL</vt:lpstr>
      <vt:lpstr>STA LIVRAMENTO </vt:lpstr>
      <vt:lpstr>TRIBUNAL JUSTIÇA</vt:lpstr>
      <vt:lpstr>Copeira Passo Fundo</vt:lpstr>
      <vt:lpstr>Copeira Sta Maria</vt:lpstr>
      <vt:lpstr>Copeira Florianopolis </vt:lpstr>
      <vt:lpstr>criciuma</vt:lpstr>
      <vt:lpstr>CHAPECO</vt:lpstr>
      <vt:lpstr>FLORIANOPOLIS 15</vt:lpstr>
      <vt:lpstr>BLUMENAU</vt:lpstr>
      <vt:lpstr>JOINVILHE</vt:lpstr>
      <vt:lpstr>FLORIANOPOILIS 18</vt:lpstr>
      <vt:lpstr>SECRETARIA CAMPO GRANDE</vt:lpstr>
      <vt:lpstr>recap curitiba</vt:lpstr>
      <vt:lpstr>recap maringa</vt:lpstr>
      <vt:lpstr>recap cur 22</vt:lpstr>
      <vt:lpstr>CURITIBA</vt:lpstr>
      <vt:lpstr>Guarulhos</vt:lpstr>
      <vt:lpstr>Plan1</vt:lpstr>
      <vt:lpstr>Plan2</vt:lpstr>
      <vt:lpstr>SANTOS</vt:lpstr>
      <vt:lpstr>Plan4</vt:lpstr>
      <vt:lpstr>Plan6</vt:lpstr>
      <vt:lpstr>SÃO CARLOS SP</vt:lpstr>
      <vt:lpstr>FRANCA RECEPÇÃO</vt:lpstr>
      <vt:lpstr>BATATAIS RECEPÇÃO</vt:lpstr>
      <vt:lpstr>BARRETOS RECEPÇÃO</vt:lpstr>
      <vt:lpstr>SÃO JOAQUIM DA BARRA RECP</vt:lpstr>
      <vt:lpstr>FRANCA AUX DE SERVIÇOS GERAIS</vt:lpstr>
      <vt:lpstr>FRANCA MOTORISTA</vt:lpstr>
      <vt:lpstr>Manaus AM</vt:lpstr>
      <vt:lpstr>SAMF CUIABÁ RECE </vt:lpstr>
      <vt:lpstr>SECRETARIA CORUMBA</vt:lpstr>
      <vt:lpstr>CONTINUO</vt:lpstr>
      <vt:lpstr>PSF SINOP</vt:lpstr>
      <vt:lpstr>DRF CUIABÁ</vt:lpstr>
      <vt:lpstr>IRF CÁCERES</vt:lpstr>
      <vt:lpstr>ARF SINOP</vt:lpstr>
      <vt:lpstr>ARF BARRA DO GARÇA</vt:lpstr>
      <vt:lpstr>ARF RONDONÓPOLIS</vt:lpstr>
      <vt:lpstr>ARF ALTA FLORESTA</vt:lpstr>
      <vt:lpstr>CGU CUIABÁ</vt:lpstr>
      <vt:lpstr>SPU CUIABÁ</vt:lpstr>
      <vt:lpstr>SAMF CUI OP MÁQUINA</vt:lpstr>
      <vt:lpstr>SAMF CUI AU DE CARGA E DES</vt:lpstr>
      <vt:lpstr>SAMF CUI  COPEIRA</vt:lpstr>
      <vt:lpstr>SAMF  CUI TEC COMPU</vt:lpstr>
      <vt:lpstr>RECEPCIONISTA</vt:lpstr>
      <vt:lpstr>PROCURADORIA REGIONAL PRU-4</vt:lpstr>
      <vt:lpstr>ZELADOR</vt:lpstr>
      <vt:lpstr>PROCURADORIA FEDERAL -PF-SC</vt:lpstr>
      <vt:lpstr>CONSULTORIA JURIDICA CJU-SC</vt:lpstr>
      <vt:lpstr>PROCURADORIA SECCINAL PSU-SC</vt:lpstr>
      <vt:lpstr>PROCURADORIA SECCIONAL PSF-CUA</vt:lpstr>
      <vt:lpstr>PROCURADORIA SECCIONALPSU-BNU</vt:lpstr>
      <vt:lpstr>PROCURADORIA SECCIONAL PSF-CCO</vt:lpstr>
      <vt:lpstr>PROCURADORIA SECCIONAL PSU-JVE</vt:lpstr>
      <vt:lpstr>PROCURADORIA FEDERALPSF-JVE</vt:lpstr>
      <vt:lpstr>PROCURADORIA SECCIONAL PSU-CCO</vt:lpstr>
      <vt:lpstr>PROCURADORIA REGIONAL PRF-4</vt:lpstr>
      <vt:lpstr>SUPERINTEND ADM SAD</vt:lpstr>
      <vt:lpstr>CONSULTORIA JURI CJU  </vt:lpstr>
      <vt:lpstr>PROCURADORIA SECC PSU-CSL</vt:lpstr>
      <vt:lpstr>PRCURADORIA RIO GRANDE</vt:lpstr>
      <vt:lpstr>Plan5</vt:lpstr>
      <vt:lpstr>PROCURADORIA SECCIONAL PSF-CAN</vt:lpstr>
      <vt:lpstr>PROCURADORIA FEDERAL PF-</vt:lpstr>
      <vt:lpstr>PROCURADORIA PU</vt:lpstr>
      <vt:lpstr>CONSULTORIA JUR CJU-</vt:lpstr>
      <vt:lpstr>PROCURADORIA SECCIONAL PSU-CUA</vt:lpstr>
      <vt:lpstr>PROCURADORIA BLUMENAU PSU-BNU</vt:lpstr>
      <vt:lpstr>PROCURADORIA PSF-BNU</vt:lpstr>
      <vt:lpstr>PROCURADORIA CHAPECÓ</vt:lpstr>
      <vt:lpstr>PROCURADORIA CHA PSF-CCO</vt:lpstr>
      <vt:lpstr>PROCURADORIA JOINVILLE</vt:lpstr>
      <vt:lpstr>PROCURADORIA  JOINVILLE  PSF -J</vt:lpstr>
      <vt:lpstr>PROCURADORIA PSU-BGE</vt:lpstr>
      <vt:lpstr>PROCURADORIA PSU-SAN</vt:lpstr>
      <vt:lpstr>PROCRADORIA SECC PSU-URU</vt:lpstr>
      <vt:lpstr>PROCURADORIA SECC PSU-SMA</vt:lpstr>
      <vt:lpstr>PROCURADORIA SECC PSF-PEL</vt:lpstr>
      <vt:lpstr>PROCURADORIA FEDERAL CRICIÚMA</vt:lpstr>
      <vt:lpstr>PRU4  GESSICA</vt:lpstr>
      <vt:lpstr>PRF 4 KAREN</vt:lpstr>
      <vt:lpstr>SUPER  SAD FABIELA</vt:lpstr>
      <vt:lpstr>CONSUL  CJU CRISTIANE</vt:lpstr>
      <vt:lpstr>PSU CAXIAS CAROLINE</vt:lpstr>
      <vt:lpstr>PSU BAGÉ ANTONELLA</vt:lpstr>
      <vt:lpstr>PSU SANTO ANGELO NICHOLE</vt:lpstr>
      <vt:lpstr>PSU URUGUAIANA  GREICE</vt:lpstr>
      <vt:lpstr>PSU SANTA MARIA CARLA</vt:lpstr>
      <vt:lpstr>PSF PELOTAS ROSANGELA</vt:lpstr>
      <vt:lpstr>PSF RIO GRANDE VANESSA</vt:lpstr>
      <vt:lpstr>PSF CANOAS ANELISE</vt:lpstr>
      <vt:lpstr>POA 2</vt:lpstr>
      <vt:lpstr>CANOAS 1</vt:lpstr>
      <vt:lpstr>CAXIAS 1</vt:lpstr>
      <vt:lpstr>RIO GRANDE 1</vt:lpstr>
      <vt:lpstr>SANTA MARIA 1</vt:lpstr>
      <vt:lpstr>PASSO FUNDO 1</vt:lpstr>
      <vt:lpstr>PELOTAS 1</vt:lpstr>
      <vt:lpstr>PASSO FUNDO </vt:lpstr>
      <vt:lpstr>SANTO ANGELO 1</vt:lpstr>
      <vt:lpstr>SANTA MARIA</vt:lpstr>
      <vt:lpstr>DIGITADOR4</vt:lpstr>
      <vt:lpstr>1</vt:lpstr>
      <vt:lpstr>'1'!Area_de_impressao</vt:lpstr>
      <vt:lpstr>'recepçao 12 p 36 02 func'!Area_de_impressao</vt:lpstr>
      <vt:lpstr>Telefonista!Area_de_impressao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 Premium</dc:creator>
  <cp:lastModifiedBy>Elaine Maria Molina Fernandes dos Reis</cp:lastModifiedBy>
  <cp:lastPrinted>2020-03-09T22:28:40Z</cp:lastPrinted>
  <dcterms:created xsi:type="dcterms:W3CDTF">2011-08-29T17:35:38Z</dcterms:created>
  <dcterms:modified xsi:type="dcterms:W3CDTF">2022-01-12T03:36:08Z</dcterms:modified>
</cp:coreProperties>
</file>